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miks\общая\на сайт\НА САЙТ доходы\на сайт 29.10\"/>
    </mc:Choice>
  </mc:AlternateContent>
  <bookViews>
    <workbookView xWindow="0" yWindow="0" windowWidth="19200" windowHeight="7965"/>
  </bookViews>
  <sheets>
    <sheet name="План доходов" sheetId="2" r:id="rId1"/>
  </sheets>
  <definedNames>
    <definedName name="_xlnm.Print_Titles" localSheetId="0">'План доходов'!$4:$6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2" l="1"/>
  <c r="R39" i="2"/>
  <c r="R36" i="2"/>
  <c r="R33" i="2"/>
  <c r="R31" i="2"/>
  <c r="R23" i="2"/>
  <c r="R7" i="2" s="1"/>
  <c r="R14" i="2"/>
  <c r="R62" i="2" l="1"/>
  <c r="N8" i="2"/>
  <c r="AA16" i="2" l="1"/>
  <c r="AA17" i="2"/>
  <c r="AA18" i="2"/>
  <c r="AA19" i="2"/>
  <c r="AA25" i="2"/>
  <c r="AA26" i="2"/>
  <c r="AA28" i="2"/>
  <c r="AA29" i="2"/>
  <c r="AA30" i="2"/>
  <c r="AA60" i="2"/>
  <c r="Y8" i="2"/>
  <c r="Y9" i="2"/>
  <c r="Y10" i="2"/>
  <c r="Y11" i="2"/>
  <c r="Y12" i="2"/>
  <c r="Y13" i="2"/>
  <c r="Y15" i="2"/>
  <c r="Y16" i="2"/>
  <c r="Y17" i="2"/>
  <c r="Y18" i="2"/>
  <c r="Y19" i="2"/>
  <c r="Y20" i="2"/>
  <c r="Y21" i="2"/>
  <c r="Y24" i="2"/>
  <c r="Y25" i="2"/>
  <c r="Y26" i="2"/>
  <c r="Y27" i="2"/>
  <c r="Y28" i="2"/>
  <c r="Y29" i="2"/>
  <c r="Y30" i="2"/>
  <c r="Y32" i="2"/>
  <c r="Y34" i="2"/>
  <c r="Y35" i="2"/>
  <c r="Y37" i="2"/>
  <c r="Y38" i="2"/>
  <c r="Y41" i="2"/>
  <c r="Y42" i="2"/>
  <c r="Y43" i="2"/>
  <c r="Y44" i="2"/>
  <c r="Y45" i="2"/>
  <c r="Y46" i="2"/>
  <c r="Y47" i="2"/>
  <c r="Y48" i="2"/>
  <c r="Y49" i="2"/>
  <c r="Y50" i="2"/>
  <c r="Y51" i="2"/>
  <c r="Y52" i="2"/>
  <c r="Y55" i="2"/>
  <c r="Y56" i="2"/>
  <c r="Y57" i="2"/>
  <c r="Y58" i="2"/>
  <c r="Y59" i="2"/>
  <c r="Y61" i="2"/>
  <c r="W8" i="2"/>
  <c r="W9" i="2"/>
  <c r="W10" i="2"/>
  <c r="W11" i="2"/>
  <c r="W12" i="2"/>
  <c r="W13" i="2"/>
  <c r="W15" i="2"/>
  <c r="W16" i="2"/>
  <c r="W17" i="2"/>
  <c r="W18" i="2"/>
  <c r="W19" i="2"/>
  <c r="W20" i="2"/>
  <c r="W21" i="2"/>
  <c r="W24" i="2"/>
  <c r="W25" i="2"/>
  <c r="W26" i="2"/>
  <c r="W27" i="2"/>
  <c r="W28" i="2"/>
  <c r="W29" i="2"/>
  <c r="W30" i="2"/>
  <c r="W32" i="2"/>
  <c r="W34" i="2"/>
  <c r="W35" i="2"/>
  <c r="W37" i="2"/>
  <c r="W38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5" i="2"/>
  <c r="W56" i="2"/>
  <c r="W57" i="2"/>
  <c r="W58" i="2"/>
  <c r="W59" i="2"/>
  <c r="W61" i="2"/>
  <c r="U53" i="2" l="1"/>
  <c r="S54" i="2" l="1"/>
  <c r="N52" i="2" l="1"/>
  <c r="AA52" i="2" s="1"/>
  <c r="S33" i="2" l="1"/>
  <c r="S39" i="2" l="1"/>
  <c r="P39" i="2" l="1"/>
  <c r="AB16" i="2" l="1"/>
  <c r="AB17" i="2"/>
  <c r="AB18" i="2"/>
  <c r="AB19" i="2"/>
  <c r="AB25" i="2"/>
  <c r="AB26" i="2"/>
  <c r="AB28" i="2"/>
  <c r="AB29" i="2"/>
  <c r="AB30" i="2"/>
  <c r="M31" i="2" l="1"/>
  <c r="T33" i="2" l="1"/>
  <c r="M33" i="2" l="1"/>
  <c r="T31" i="2" l="1"/>
  <c r="T23" i="2" l="1"/>
  <c r="S36" i="2"/>
  <c r="T54" i="2" l="1"/>
  <c r="M36" i="2" l="1"/>
  <c r="Q14" i="2" l="1"/>
  <c r="M14" i="2"/>
  <c r="V61" i="2" l="1"/>
  <c r="V60" i="2"/>
  <c r="V59" i="2"/>
  <c r="V58" i="2"/>
  <c r="V57" i="2"/>
  <c r="V56" i="2"/>
  <c r="V55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8" i="2"/>
  <c r="V37" i="2"/>
  <c r="V35" i="2"/>
  <c r="V34" i="2"/>
  <c r="V32" i="2"/>
  <c r="V30" i="2"/>
  <c r="V29" i="2"/>
  <c r="V28" i="2"/>
  <c r="V27" i="2"/>
  <c r="V26" i="2"/>
  <c r="V25" i="2"/>
  <c r="V24" i="2"/>
  <c r="V22" i="2"/>
  <c r="V21" i="2"/>
  <c r="V20" i="2"/>
  <c r="V19" i="2"/>
  <c r="V18" i="2"/>
  <c r="V17" i="2"/>
  <c r="V16" i="2"/>
  <c r="V15" i="2"/>
  <c r="V13" i="2"/>
  <c r="V12" i="2"/>
  <c r="V11" i="2"/>
  <c r="V10" i="2"/>
  <c r="V9" i="2"/>
  <c r="V8" i="2"/>
  <c r="P54" i="2"/>
  <c r="W54" i="2" s="1"/>
  <c r="P36" i="2"/>
  <c r="P33" i="2"/>
  <c r="W33" i="2" s="1"/>
  <c r="P31" i="2"/>
  <c r="W31" i="2" s="1"/>
  <c r="P14" i="2"/>
  <c r="P23" i="2" l="1"/>
  <c r="W23" i="2" s="1"/>
  <c r="P7" i="2" l="1"/>
  <c r="P62" i="2" s="1"/>
  <c r="U52" i="2"/>
  <c r="X52" i="2"/>
  <c r="L43" i="2" l="1"/>
  <c r="L44" i="2"/>
  <c r="L45" i="2"/>
  <c r="L46" i="2"/>
  <c r="L47" i="2"/>
  <c r="L48" i="2"/>
  <c r="L49" i="2"/>
  <c r="L50" i="2"/>
  <c r="L51" i="2"/>
  <c r="L52" i="2"/>
  <c r="AB52" i="2" s="1"/>
  <c r="Z52" i="2" l="1"/>
  <c r="S31" i="2" l="1"/>
  <c r="S23" i="2" s="1"/>
  <c r="U61" i="2"/>
  <c r="U60" i="2"/>
  <c r="U59" i="2"/>
  <c r="U58" i="2"/>
  <c r="U57" i="2"/>
  <c r="U56" i="2"/>
  <c r="U55" i="2"/>
  <c r="U51" i="2"/>
  <c r="U50" i="2"/>
  <c r="U49" i="2"/>
  <c r="U48" i="2"/>
  <c r="U47" i="2"/>
  <c r="U46" i="2"/>
  <c r="U45" i="2"/>
  <c r="U44" i="2"/>
  <c r="U43" i="2"/>
  <c r="U42" i="2"/>
  <c r="U41" i="2"/>
  <c r="U40" i="2"/>
  <c r="U38" i="2"/>
  <c r="U37" i="2"/>
  <c r="U35" i="2"/>
  <c r="U34" i="2"/>
  <c r="U33" i="2"/>
  <c r="U32" i="2"/>
  <c r="U30" i="2"/>
  <c r="U29" i="2"/>
  <c r="U28" i="2"/>
  <c r="U27" i="2"/>
  <c r="U26" i="2"/>
  <c r="U25" i="2"/>
  <c r="U24" i="2"/>
  <c r="U22" i="2"/>
  <c r="U21" i="2"/>
  <c r="U20" i="2"/>
  <c r="U19" i="2"/>
  <c r="U18" i="2"/>
  <c r="U17" i="2"/>
  <c r="U16" i="2"/>
  <c r="U15" i="2"/>
  <c r="U13" i="2"/>
  <c r="U12" i="2"/>
  <c r="U11" i="2"/>
  <c r="U10" i="2"/>
  <c r="U9" i="2"/>
  <c r="U8" i="2"/>
  <c r="U54" i="2"/>
  <c r="U39" i="2"/>
  <c r="U36" i="2"/>
  <c r="S14" i="2"/>
  <c r="U14" i="2" s="1"/>
  <c r="U31" i="2" l="1"/>
  <c r="U23" i="2"/>
  <c r="S7" i="2" l="1"/>
  <c r="U7" i="2" s="1"/>
  <c r="S62" i="2" l="1"/>
  <c r="U62" i="2" s="1"/>
  <c r="O37" i="2"/>
  <c r="N42" i="2"/>
  <c r="AA42" i="2" s="1"/>
  <c r="AA8" i="2"/>
  <c r="N24" i="2"/>
  <c r="AA24" i="2" s="1"/>
  <c r="N15" i="2"/>
  <c r="AA15" i="2" s="1"/>
  <c r="L35" i="2"/>
  <c r="L61" i="2"/>
  <c r="L60" i="2"/>
  <c r="L59" i="2"/>
  <c r="L58" i="2"/>
  <c r="L57" i="2"/>
  <c r="L56" i="2"/>
  <c r="L55" i="2"/>
  <c r="L53" i="2"/>
  <c r="L42" i="2"/>
  <c r="L41" i="2"/>
  <c r="L40" i="2"/>
  <c r="L38" i="2"/>
  <c r="L37" i="2"/>
  <c r="L34" i="2"/>
  <c r="L32" i="2"/>
  <c r="L24" i="2"/>
  <c r="L27" i="2"/>
  <c r="L22" i="2"/>
  <c r="L21" i="2"/>
  <c r="L15" i="2"/>
  <c r="L20" i="2"/>
  <c r="L13" i="2"/>
  <c r="L12" i="2"/>
  <c r="L11" i="2"/>
  <c r="L10" i="2"/>
  <c r="L9" i="2"/>
  <c r="L8" i="2"/>
  <c r="AB42" i="2" l="1"/>
  <c r="AB24" i="2"/>
  <c r="AB15" i="2"/>
  <c r="AB8" i="2"/>
  <c r="AC36" i="2"/>
  <c r="Q31" i="2" l="1"/>
  <c r="Q33" i="2"/>
  <c r="Y33" i="2" s="1"/>
  <c r="Q36" i="2"/>
  <c r="Q39" i="2"/>
  <c r="Q54" i="2"/>
  <c r="Y54" i="2" s="1"/>
  <c r="Q23" i="2" l="1"/>
  <c r="Y23" i="2" s="1"/>
  <c r="Y31" i="2"/>
  <c r="Q7" i="2"/>
  <c r="Q62" i="2" s="1"/>
  <c r="N56" i="2" l="1"/>
  <c r="AA56" i="2" s="1"/>
  <c r="N57" i="2"/>
  <c r="AA57" i="2" s="1"/>
  <c r="N58" i="2"/>
  <c r="AA58" i="2" s="1"/>
  <c r="N59" i="2"/>
  <c r="AA59" i="2" s="1"/>
  <c r="N60" i="2"/>
  <c r="N61" i="2"/>
  <c r="AA61" i="2" s="1"/>
  <c r="N55" i="2"/>
  <c r="AA55" i="2" s="1"/>
  <c r="N53" i="2"/>
  <c r="AA53" i="2" s="1"/>
  <c r="N44" i="2"/>
  <c r="AA44" i="2" s="1"/>
  <c r="N45" i="2"/>
  <c r="AA45" i="2" s="1"/>
  <c r="N46" i="2"/>
  <c r="AA46" i="2" s="1"/>
  <c r="N47" i="2"/>
  <c r="AA47" i="2" s="1"/>
  <c r="N48" i="2"/>
  <c r="AA48" i="2" s="1"/>
  <c r="N49" i="2"/>
  <c r="AA49" i="2" s="1"/>
  <c r="N50" i="2"/>
  <c r="AA50" i="2" s="1"/>
  <c r="N51" i="2"/>
  <c r="AA51" i="2" s="1"/>
  <c r="N43" i="2"/>
  <c r="AA43" i="2" s="1"/>
  <c r="N41" i="2"/>
  <c r="AA41" i="2" s="1"/>
  <c r="N40" i="2"/>
  <c r="AA40" i="2" s="1"/>
  <c r="N38" i="2"/>
  <c r="AA38" i="2" s="1"/>
  <c r="N37" i="2"/>
  <c r="AA37" i="2" s="1"/>
  <c r="N35" i="2"/>
  <c r="AA35" i="2" s="1"/>
  <c r="N34" i="2"/>
  <c r="AA34" i="2" s="1"/>
  <c r="N32" i="2"/>
  <c r="AA32" i="2" s="1"/>
  <c r="N27" i="2"/>
  <c r="AA27" i="2" s="1"/>
  <c r="N22" i="2"/>
  <c r="AA22" i="2" s="1"/>
  <c r="N21" i="2"/>
  <c r="AA21" i="2" s="1"/>
  <c r="N20" i="2"/>
  <c r="AA20" i="2" s="1"/>
  <c r="N13" i="2"/>
  <c r="AA13" i="2" s="1"/>
  <c r="N12" i="2"/>
  <c r="AA12" i="2" s="1"/>
  <c r="N11" i="2"/>
  <c r="AA11" i="2" s="1"/>
  <c r="N10" i="2"/>
  <c r="AA10" i="2" s="1"/>
  <c r="N9" i="2"/>
  <c r="AA9" i="2" s="1"/>
  <c r="AB40" i="2" l="1"/>
  <c r="AB46" i="2"/>
  <c r="AB32" i="2"/>
  <c r="AB51" i="2"/>
  <c r="AB47" i="2"/>
  <c r="AB22" i="2"/>
  <c r="AB49" i="2"/>
  <c r="AB45" i="2"/>
  <c r="AB61" i="2"/>
  <c r="AB50" i="2"/>
  <c r="AB43" i="2"/>
  <c r="AB48" i="2"/>
  <c r="AB44" i="2"/>
  <c r="AB60" i="2"/>
  <c r="AB34" i="2"/>
  <c r="AB56" i="2"/>
  <c r="AB55" i="2"/>
  <c r="AB41" i="2"/>
  <c r="AB38" i="2"/>
  <c r="AB9" i="2"/>
  <c r="AB59" i="2"/>
  <c r="AB58" i="2"/>
  <c r="AB57" i="2"/>
  <c r="AB53" i="2"/>
  <c r="AB37" i="2"/>
  <c r="AB35" i="2"/>
  <c r="AB27" i="2"/>
  <c r="AB21" i="2"/>
  <c r="AB20" i="2"/>
  <c r="AB13" i="2"/>
  <c r="AB12" i="2"/>
  <c r="AB11" i="2"/>
  <c r="AB10" i="2"/>
  <c r="AC39" i="2"/>
  <c r="AC33" i="2"/>
  <c r="N14" i="2" l="1"/>
  <c r="N54" i="2"/>
  <c r="AA54" i="2" s="1"/>
  <c r="N39" i="2"/>
  <c r="AC31" i="2" l="1"/>
  <c r="AC30" i="2"/>
  <c r="AC29" i="2"/>
  <c r="AC28" i="2"/>
  <c r="AC26" i="2"/>
  <c r="AC25" i="2"/>
  <c r="AC22" i="2"/>
  <c r="AC19" i="2"/>
  <c r="AC18" i="2"/>
  <c r="AC17" i="2"/>
  <c r="AC16" i="2"/>
  <c r="AC14" i="2" l="1"/>
  <c r="N36" i="2"/>
  <c r="N33" i="2"/>
  <c r="AA33" i="2" s="1"/>
  <c r="N31" i="2"/>
  <c r="AA31" i="2" s="1"/>
  <c r="N23" i="2" l="1"/>
  <c r="AA23" i="2" s="1"/>
  <c r="L14" i="2" l="1"/>
  <c r="AB14" i="2" s="1"/>
  <c r="V33" i="2" l="1"/>
  <c r="Z33" i="2"/>
  <c r="AC23" i="2"/>
  <c r="J14" i="2"/>
  <c r="J31" i="2"/>
  <c r="J33" i="2"/>
  <c r="J36" i="2"/>
  <c r="J39" i="2"/>
  <c r="J54" i="2"/>
  <c r="J23" i="2" l="1"/>
  <c r="J7" i="2" s="1"/>
  <c r="J62" i="2" s="1"/>
  <c r="L54" i="2" l="1"/>
  <c r="AB54" i="2" s="1"/>
  <c r="L39" i="2"/>
  <c r="AB39" i="2" s="1"/>
  <c r="L36" i="2"/>
  <c r="AB36" i="2" s="1"/>
  <c r="L33" i="2"/>
  <c r="AB33" i="2" s="1"/>
  <c r="L31" i="2"/>
  <c r="AB31" i="2" s="1"/>
  <c r="L23" i="2" l="1"/>
  <c r="AB23" i="2" s="1"/>
  <c r="L7" i="2" l="1"/>
  <c r="L62" i="2" s="1"/>
  <c r="Z8" i="2"/>
  <c r="Z9" i="2"/>
  <c r="Z10" i="2"/>
  <c r="Z11" i="2"/>
  <c r="Z12" i="2"/>
  <c r="Z13" i="2"/>
  <c r="Z15" i="2"/>
  <c r="Z16" i="2"/>
  <c r="Z17" i="2"/>
  <c r="Z18" i="2"/>
  <c r="Z19" i="2"/>
  <c r="Z20" i="2"/>
  <c r="Z21" i="2"/>
  <c r="Z22" i="2"/>
  <c r="Z24" i="2"/>
  <c r="Z25" i="2"/>
  <c r="Z26" i="2"/>
  <c r="Z27" i="2"/>
  <c r="Z28" i="2"/>
  <c r="Z29" i="2"/>
  <c r="Z30" i="2"/>
  <c r="Z32" i="2"/>
  <c r="Z34" i="2"/>
  <c r="Z35" i="2"/>
  <c r="Z37" i="2"/>
  <c r="Z38" i="2"/>
  <c r="Z40" i="2"/>
  <c r="Z41" i="2"/>
  <c r="Z43" i="2"/>
  <c r="Z44" i="2"/>
  <c r="Z45" i="2"/>
  <c r="Z46" i="2"/>
  <c r="Z47" i="2"/>
  <c r="Z48" i="2"/>
  <c r="Z49" i="2"/>
  <c r="Z50" i="2"/>
  <c r="Z51" i="2"/>
  <c r="Z53" i="2"/>
  <c r="Z55" i="2"/>
  <c r="Z56" i="2"/>
  <c r="Z57" i="2"/>
  <c r="Z58" i="2"/>
  <c r="Z59" i="2"/>
  <c r="Z60" i="2"/>
  <c r="Z61" i="2"/>
  <c r="X8" i="2"/>
  <c r="X9" i="2"/>
  <c r="X10" i="2"/>
  <c r="X11" i="2"/>
  <c r="X12" i="2"/>
  <c r="X13" i="2"/>
  <c r="X15" i="2"/>
  <c r="X16" i="2"/>
  <c r="X17" i="2"/>
  <c r="X18" i="2"/>
  <c r="X19" i="2"/>
  <c r="X20" i="2"/>
  <c r="X21" i="2"/>
  <c r="X22" i="2"/>
  <c r="X24" i="2"/>
  <c r="X25" i="2"/>
  <c r="X26" i="2"/>
  <c r="X27" i="2"/>
  <c r="X28" i="2"/>
  <c r="X29" i="2"/>
  <c r="X30" i="2"/>
  <c r="X32" i="2"/>
  <c r="X34" i="2"/>
  <c r="X35" i="2"/>
  <c r="X37" i="2"/>
  <c r="X38" i="2"/>
  <c r="X40" i="2"/>
  <c r="X41" i="2"/>
  <c r="X43" i="2"/>
  <c r="X44" i="2"/>
  <c r="X45" i="2"/>
  <c r="X46" i="2"/>
  <c r="X47" i="2"/>
  <c r="X48" i="2"/>
  <c r="X49" i="2"/>
  <c r="X50" i="2"/>
  <c r="X51" i="2"/>
  <c r="X53" i="2"/>
  <c r="X55" i="2"/>
  <c r="X56" i="2"/>
  <c r="X57" i="2"/>
  <c r="X58" i="2"/>
  <c r="X59" i="2"/>
  <c r="X60" i="2"/>
  <c r="X61" i="2"/>
  <c r="N7" i="2" l="1"/>
  <c r="N62" i="2" l="1"/>
  <c r="AB7" i="2"/>
  <c r="AB62" i="2" l="1"/>
  <c r="AC7" i="2"/>
  <c r="Z42" i="2"/>
  <c r="X42" i="2"/>
  <c r="M23" i="2" l="1"/>
  <c r="O33" i="2"/>
  <c r="K33" i="2"/>
  <c r="X33" i="2" l="1"/>
  <c r="T14" i="2" l="1"/>
  <c r="T39" i="2"/>
  <c r="Y39" i="2" l="1"/>
  <c r="W39" i="2"/>
  <c r="AA39" i="2"/>
  <c r="W14" i="2"/>
  <c r="AA14" i="2"/>
  <c r="Y14" i="2"/>
  <c r="V39" i="2"/>
  <c r="V14" i="2"/>
  <c r="Z39" i="2"/>
  <c r="Z14" i="2"/>
  <c r="M54" i="2"/>
  <c r="M39" i="2"/>
  <c r="M7" i="2" l="1"/>
  <c r="M62" i="2" s="1"/>
  <c r="T36" i="2"/>
  <c r="AA36" i="2" l="1"/>
  <c r="W36" i="2"/>
  <c r="Y36" i="2"/>
  <c r="V36" i="2"/>
  <c r="X14" i="2"/>
  <c r="Z36" i="2"/>
  <c r="X36" i="2"/>
  <c r="K54" i="2"/>
  <c r="O54" i="2"/>
  <c r="O39" i="2"/>
  <c r="K39" i="2"/>
  <c r="V31" i="2" l="1"/>
  <c r="V54" i="2"/>
  <c r="X39" i="2"/>
  <c r="X31" i="2"/>
  <c r="Z31" i="2"/>
  <c r="Z54" i="2"/>
  <c r="X54" i="2"/>
  <c r="O14" i="2"/>
  <c r="K14" i="2"/>
  <c r="O31" i="2"/>
  <c r="O23" i="2" s="1"/>
  <c r="K31" i="2"/>
  <c r="O36" i="2"/>
  <c r="K36" i="2"/>
  <c r="V23" i="2" l="1"/>
  <c r="Z23" i="2"/>
  <c r="X23" i="2"/>
  <c r="K23" i="2"/>
  <c r="T7" i="2"/>
  <c r="O7" i="2"/>
  <c r="O62" i="2" s="1"/>
  <c r="Y7" i="2" l="1"/>
  <c r="W7" i="2"/>
  <c r="V7" i="2"/>
  <c r="K7" i="2"/>
  <c r="K62" i="2" s="1"/>
  <c r="AA7" i="2"/>
  <c r="T62" i="2"/>
  <c r="X7" i="2"/>
  <c r="Z7" i="2"/>
  <c r="W62" i="2" l="1"/>
  <c r="AA62" i="2"/>
  <c r="Y62" i="2"/>
  <c r="V62" i="2"/>
  <c r="X62" i="2"/>
  <c r="Z62" i="2"/>
</calcChain>
</file>

<file path=xl/sharedStrings.xml><?xml version="1.0" encoding="utf-8"?>
<sst xmlns="http://schemas.openxmlformats.org/spreadsheetml/2006/main" count="138" uniqueCount="88">
  <si>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</si>
  <si>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</si>
  <si>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</si>
  <si>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</si>
  <si>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</si>
  <si>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</si>
  <si>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</si>
  <si>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</si>
  <si>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</si>
  <si>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</si>
  <si>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</si>
  <si>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</si>
  <si>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</si>
  <si>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</si>
  <si>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</si>
  <si>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</si>
  <si>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</si>
  <si>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</si>
  <si>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</si>
  <si>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</si>
  <si>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11105000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</si>
  <si>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(в части доходов казенных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</si>
  <si>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</si>
  <si>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</si>
  <si>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</si>
  <si>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</si>
  <si>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</si>
  <si>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Земельный налог с организаций, обладающих земельным участком, расположенным в границах городских округов (прочие поступления)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</si>
  <si>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</si>
  <si>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</si>
  <si>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</si>
  <si>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</si>
  <si>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</si>
  <si>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</si>
  <si>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</si>
  <si>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</si>
  <si>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</si>
  <si>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</si>
  <si>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</si>
  <si>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</si>
  <si>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</si>
  <si>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</si>
  <si>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</si>
  <si>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</si>
  <si>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</si>
  <si>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</si>
  <si>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</si>
  <si>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</si>
  <si>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</si>
  <si>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</si>
  <si>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</si>
  <si>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10900000 ЗАДОЛЖЕННОСТЬ И ПЕРЕРАСЧЕТЫ ПО ОТМЕНЕННЫМ НАЛОГАМ, СБОРАМ И ИНЫМ ОБЯЗАТЕЛЬНЫМ ПЛАТЕЖАМ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</si>
  <si>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</si>
  <si>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Исполнение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</si>
  <si>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</si>
  <si>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</si>
  <si>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11603000 Денежные взыскания (штрафы) за нарушение законодательства о налогах и сборах</t>
  </si>
  <si>
    <t>11606000 Денежные взыскания (штрафы) за нарушение законодательства о применении контрольно-кассовой техники при осуществлении наличных денежных расчетов с использованием платежных карт</t>
  </si>
  <si>
    <t>11608000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</si>
  <si>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11625000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</t>
  </si>
  <si>
    <t>11628000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</si>
  <si>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11630000 Прочие денежные взыскания (штрафы) за  правонарушения в области дорожного движения</t>
  </si>
  <si>
    <t>11633000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</si>
  <si>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11643000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</si>
  <si>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11690000 Прочие поступления от денежных взысканий (штрафов) и иных сумм в возмещение ущерба</t>
  </si>
  <si>
    <t>ожидаемое в 2019 году</t>
  </si>
  <si>
    <t>факт</t>
  </si>
  <si>
    <t>адм</t>
  </si>
  <si>
    <t>ФАКТ за 2019 г</t>
  </si>
  <si>
    <t>ФАКТ за 2019 г (в сопоставимых условиях 2020 года)</t>
  </si>
  <si>
    <t>Утвержденный план по доходам на 2020 г</t>
  </si>
  <si>
    <t>откл.+- от плана 2020 г</t>
  </si>
  <si>
    <t>откл.+- от исполнения за 2019 г (в сопостав.усл. 2020 г)</t>
  </si>
  <si>
    <t>% исполнения за 2019 (к факту в сопост усл)</t>
  </si>
  <si>
    <t>План по доходам с учетом изменений на 2019 г</t>
  </si>
  <si>
    <t>откл.+- недели Т/П</t>
  </si>
  <si>
    <t>в т.ч. 601 Администрация БГО СК</t>
  </si>
  <si>
    <t>на год (первоначальный)</t>
  </si>
  <si>
    <t>на год (уточненный, с учетом изменений)</t>
  </si>
  <si>
    <t>10 месяцев 2020 года</t>
  </si>
  <si>
    <t>откл.+- от плана за 10 месяцев 2020 года</t>
  </si>
  <si>
    <t>Исполнено на 29.10.2019 год (в сопоставимых условиях 2020 года)</t>
  </si>
  <si>
    <t>Исполнено по 29.10.2019 год</t>
  </si>
  <si>
    <t>с 16.10.2020 по 22.10.2020 (неделя) П</t>
  </si>
  <si>
    <t>с 23.10.2020 по 29.10.2020 (неделя) Т</t>
  </si>
  <si>
    <t>с 01.01.2020 по 29.10.2020</t>
  </si>
  <si>
    <t>Информация об исполнении бюджета Благодарненского городского округа Ставропольского края по доходам по состоянию на 29 октября 2020 года</t>
  </si>
  <si>
    <t xml:space="preserve">Исполняющий обязанности заместителя главы администрации Благодарненского городского округа Ставропольского края, начальник финансового управления администрации Благодарненского городского округа Ставропольского края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</si>
</sst>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0" fontId="4" fillId="5" borderId="1" xfId="1" applyNumberFormat="1" applyFont="1" applyFill="1" applyBorder="1" applyAlignment="1" applyProtection="1">
      <alignment horizontal="left" wrapText="1"/>
      <protection hidden="1"/>
    </xf>
    <xf numFmtId="0" fontId="1" fillId="0" borderId="0" xfId="1" applyFont="1"/>
    <xf numFmtId="0" fontId="4" fillId="6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5" fontId="1" fillId="0" borderId="0" xfId="1" applyNumberFormat="1"/>
    <xf numFmtId="165" fontId="7" fillId="0" borderId="0" xfId="1" applyNumberFormat="1" applyFont="1" applyFill="1" applyAlignment="1" applyProtection="1">
      <protection hidden="1"/>
    </xf>
    <xf numFmtId="164" fontId="4" fillId="6" borderId="1" xfId="1" applyNumberFormat="1" applyFont="1" applyFill="1" applyBorder="1" applyAlignment="1" applyProtection="1">
      <alignment horizontal="right"/>
      <protection hidden="1"/>
    </xf>
    <xf numFmtId="164" fontId="4" fillId="3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9" xfId="1" applyFont="1" applyBorder="1" applyProtection="1">
      <protection hidden="1"/>
    </xf>
    <xf numFmtId="164" fontId="3" fillId="0" borderId="4" xfId="1" applyNumberFormat="1" applyFont="1" applyFill="1" applyBorder="1" applyAlignment="1" applyProtection="1">
      <alignment horizontal="right"/>
      <protection hidden="1"/>
    </xf>
    <xf numFmtId="164" fontId="4" fillId="0" borderId="4" xfId="1" applyNumberFormat="1" applyFont="1" applyFill="1" applyBorder="1" applyAlignment="1" applyProtection="1">
      <alignment horizontal="right"/>
      <protection hidden="1"/>
    </xf>
    <xf numFmtId="164" fontId="3" fillId="0" borderId="9" xfId="1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8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showGridLines="0" tabSelected="1" view="pageBreakPreview" zoomScale="60" zoomScaleNormal="68" workbookViewId="0">
      <pane xSplit="9" ySplit="6" topLeftCell="L7" activePane="bottomRight" state="frozen"/>
      <selection pane="topRight" activeCell="J1" sqref="J1"/>
      <selection pane="bottomLeft" activeCell="A7" sqref="A7"/>
      <selection pane="bottomRight" activeCell="V55" sqref="V55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1.42578125" style="1" hidden="1" customWidth="1"/>
    <col min="11" max="11" width="18.28515625" style="1" hidden="1" customWidth="1"/>
    <col min="12" max="12" width="23.42578125" style="1" customWidth="1"/>
    <col min="13" max="13" width="22.5703125" style="1" hidden="1" customWidth="1"/>
    <col min="14" max="14" width="21.85546875" style="1" customWidth="1"/>
    <col min="15" max="15" width="23.140625" style="1" hidden="1" customWidth="1"/>
    <col min="16" max="16" width="23.140625" style="1" customWidth="1"/>
    <col min="17" max="17" width="22.28515625" style="1" hidden="1" customWidth="1"/>
    <col min="18" max="18" width="20" style="1" hidden="1" customWidth="1"/>
    <col min="19" max="19" width="18.42578125" style="1" hidden="1" customWidth="1"/>
    <col min="20" max="20" width="22.140625" style="1" customWidth="1"/>
    <col min="21" max="21" width="19.140625" style="1" hidden="1" customWidth="1"/>
    <col min="22" max="22" width="22" style="1" customWidth="1"/>
    <col min="23" max="23" width="11.42578125" style="1" customWidth="1"/>
    <col min="24" max="24" width="21" style="1" customWidth="1"/>
    <col min="25" max="25" width="11.42578125" style="1" customWidth="1"/>
    <col min="26" max="26" width="20.28515625" style="1" customWidth="1"/>
    <col min="27" max="27" width="11.5703125" style="1" customWidth="1"/>
    <col min="28" max="28" width="12.42578125" style="1" hidden="1" customWidth="1"/>
    <col min="29" max="29" width="19.42578125" style="1" hidden="1" customWidth="1"/>
    <col min="30" max="30" width="9.140625" style="1" hidden="1" customWidth="1"/>
    <col min="31" max="239" width="9.140625" style="1" customWidth="1"/>
    <col min="240" max="16384" width="9.140625" style="1"/>
  </cols>
  <sheetData>
    <row r="1" spans="1:30" s="21" customFormat="1" ht="28.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0" s="5" customFormat="1" ht="20.25" customHeight="1" x14ac:dyDescent="0.3">
      <c r="A2" s="8" t="s">
        <v>86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30" s="5" customFormat="1" ht="12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0" s="5" customFormat="1" ht="66" customHeight="1" x14ac:dyDescent="0.3">
      <c r="A4" s="4"/>
      <c r="B4" s="11"/>
      <c r="C4" s="11"/>
      <c r="D4" s="11"/>
      <c r="E4" s="11"/>
      <c r="F4" s="11"/>
      <c r="G4" s="11"/>
      <c r="H4" s="11"/>
      <c r="I4" s="59" t="s">
        <v>43</v>
      </c>
      <c r="J4" s="63" t="s">
        <v>74</v>
      </c>
      <c r="K4" s="63" t="s">
        <v>68</v>
      </c>
      <c r="L4" s="57" t="s">
        <v>69</v>
      </c>
      <c r="M4" s="68" t="s">
        <v>82</v>
      </c>
      <c r="N4" s="57" t="s">
        <v>81</v>
      </c>
      <c r="O4" s="64" t="s">
        <v>70</v>
      </c>
      <c r="P4" s="65"/>
      <c r="Q4" s="66"/>
      <c r="R4" s="60" t="s">
        <v>53</v>
      </c>
      <c r="S4" s="61"/>
      <c r="T4" s="62"/>
      <c r="U4" s="55" t="s">
        <v>75</v>
      </c>
      <c r="V4" s="59" t="s">
        <v>71</v>
      </c>
      <c r="W4" s="59"/>
      <c r="X4" s="57" t="s">
        <v>80</v>
      </c>
      <c r="Y4" s="57"/>
      <c r="Z4" s="57" t="s">
        <v>72</v>
      </c>
      <c r="AA4" s="57"/>
      <c r="AB4" s="57" t="s">
        <v>73</v>
      </c>
      <c r="AC4" s="55" t="s">
        <v>65</v>
      </c>
    </row>
    <row r="5" spans="1:30" s="5" customFormat="1" ht="79.5" customHeight="1" x14ac:dyDescent="0.3">
      <c r="A5" s="9"/>
      <c r="B5" s="24" t="s">
        <v>42</v>
      </c>
      <c r="C5" s="24" t="s">
        <v>41</v>
      </c>
      <c r="D5" s="24" t="s">
        <v>40</v>
      </c>
      <c r="E5" s="24" t="s">
        <v>39</v>
      </c>
      <c r="F5" s="24" t="s">
        <v>38</v>
      </c>
      <c r="G5" s="24" t="s">
        <v>37</v>
      </c>
      <c r="H5" s="24" t="s">
        <v>36</v>
      </c>
      <c r="I5" s="59"/>
      <c r="J5" s="63"/>
      <c r="K5" s="63"/>
      <c r="L5" s="57"/>
      <c r="M5" s="68"/>
      <c r="N5" s="57"/>
      <c r="O5" s="51" t="s">
        <v>77</v>
      </c>
      <c r="P5" s="52" t="s">
        <v>78</v>
      </c>
      <c r="Q5" s="52" t="s">
        <v>79</v>
      </c>
      <c r="R5" s="50" t="s">
        <v>83</v>
      </c>
      <c r="S5" s="50" t="s">
        <v>84</v>
      </c>
      <c r="T5" s="50" t="s">
        <v>85</v>
      </c>
      <c r="U5" s="56"/>
      <c r="V5" s="24" t="s">
        <v>48</v>
      </c>
      <c r="W5" s="24" t="s">
        <v>49</v>
      </c>
      <c r="X5" s="24" t="s">
        <v>48</v>
      </c>
      <c r="Y5" s="24" t="s">
        <v>49</v>
      </c>
      <c r="Z5" s="24" t="s">
        <v>48</v>
      </c>
      <c r="AA5" s="24" t="s">
        <v>49</v>
      </c>
      <c r="AB5" s="57"/>
      <c r="AC5" s="56"/>
    </row>
    <row r="6" spans="1:30" s="5" customFormat="1" ht="18.75" x14ac:dyDescent="0.3">
      <c r="A6" s="9"/>
      <c r="B6" s="24"/>
      <c r="C6" s="24"/>
      <c r="D6" s="24"/>
      <c r="E6" s="24"/>
      <c r="F6" s="24"/>
      <c r="G6" s="24"/>
      <c r="H6" s="24"/>
      <c r="I6" s="23">
        <v>1</v>
      </c>
      <c r="J6" s="26">
        <v>8</v>
      </c>
      <c r="K6" s="23">
        <v>8</v>
      </c>
      <c r="L6" s="25">
        <v>2</v>
      </c>
      <c r="M6" s="23">
        <v>9</v>
      </c>
      <c r="N6" s="23">
        <v>3</v>
      </c>
      <c r="O6" s="23">
        <v>4</v>
      </c>
      <c r="P6" s="40">
        <v>4</v>
      </c>
      <c r="Q6" s="23">
        <v>5</v>
      </c>
      <c r="R6" s="54">
        <v>6</v>
      </c>
      <c r="S6" s="53">
        <v>7</v>
      </c>
      <c r="T6" s="23">
        <v>5</v>
      </c>
      <c r="U6" s="38">
        <v>6</v>
      </c>
      <c r="V6" s="23">
        <v>7</v>
      </c>
      <c r="W6" s="23">
        <v>8</v>
      </c>
      <c r="X6" s="23">
        <v>9</v>
      </c>
      <c r="Y6" s="23">
        <v>10</v>
      </c>
      <c r="Z6" s="23">
        <v>11</v>
      </c>
      <c r="AA6" s="23">
        <v>12</v>
      </c>
      <c r="AB6" s="23">
        <v>16</v>
      </c>
      <c r="AC6" s="30">
        <v>13</v>
      </c>
    </row>
    <row r="7" spans="1:30" s="15" customFormat="1" ht="35.25" customHeight="1" x14ac:dyDescent="0.3">
      <c r="A7" s="14"/>
      <c r="B7" s="58" t="s">
        <v>8</v>
      </c>
      <c r="C7" s="58"/>
      <c r="D7" s="58"/>
      <c r="E7" s="58"/>
      <c r="F7" s="58"/>
      <c r="G7" s="58"/>
      <c r="H7" s="58"/>
      <c r="I7" s="58"/>
      <c r="J7" s="17">
        <f t="shared" ref="J7:T7" si="0">J8+J9+J10+J11+J12+J13+J14+J21+J22+J23+J35+J36+J39+J42+J53</f>
        <v>456969729.63</v>
      </c>
      <c r="K7" s="17">
        <f t="shared" si="0"/>
        <v>474630066.91000003</v>
      </c>
      <c r="L7" s="17">
        <f t="shared" si="0"/>
        <v>367363536.54150015</v>
      </c>
      <c r="M7" s="17">
        <f t="shared" si="0"/>
        <v>358300327</v>
      </c>
      <c r="N7" s="17">
        <f t="shared" si="0"/>
        <v>275186860.21710062</v>
      </c>
      <c r="O7" s="17">
        <f t="shared" si="0"/>
        <v>369340362</v>
      </c>
      <c r="P7" s="17">
        <f t="shared" si="0"/>
        <v>334944747.85999995</v>
      </c>
      <c r="Q7" s="17">
        <f>Q8+Q9+Q10+Q11+Q12+Q13+Q14+Q21+Q22+Q23+Q35+Q36+Q39+Q42+Q53</f>
        <v>275308457.17000002</v>
      </c>
      <c r="R7" s="17">
        <f t="shared" ref="R7" si="1">R8+R9+R10+R11+R12+R13+R14+R21+R22+R23+R35+R36+R39+R42+R53</f>
        <v>11625743.590000002</v>
      </c>
      <c r="S7" s="17">
        <f t="shared" si="0"/>
        <v>9511447.879999999</v>
      </c>
      <c r="T7" s="17">
        <f t="shared" si="0"/>
        <v>269654226.07999992</v>
      </c>
      <c r="U7" s="17">
        <f>S7-R7</f>
        <v>-2114295.7100000028</v>
      </c>
      <c r="V7" s="17">
        <f>T7-P7</f>
        <v>-65290521.780000031</v>
      </c>
      <c r="W7" s="17">
        <f>T7/P7*100</f>
        <v>80.50707700384956</v>
      </c>
      <c r="X7" s="17">
        <f t="shared" ref="X7:X38" si="2">T7-Q7</f>
        <v>-5654231.090000093</v>
      </c>
      <c r="Y7" s="17">
        <f t="shared" ref="Y7:Y62" si="3">T7/Q7*100</f>
        <v>97.946219615582436</v>
      </c>
      <c r="Z7" s="17">
        <f t="shared" ref="Z7:Z38" si="4">T7-N7</f>
        <v>-5532634.1371006966</v>
      </c>
      <c r="AA7" s="17">
        <f t="shared" ref="AA7:AA62" si="5">T7/N7*100</f>
        <v>97.989499159685209</v>
      </c>
      <c r="AB7" s="17">
        <f t="shared" ref="AB7:AB62" si="6">N7/L7*100</f>
        <v>74.908594034077041</v>
      </c>
      <c r="AC7" s="17" t="e">
        <f t="shared" ref="AC7" si="7">AC8+AC9+AC10+AC11+AC12+AC13+AC14+AC21+AC22+AC23+AC35+AC36+AC39+AC42+AC53</f>
        <v>#REF!</v>
      </c>
    </row>
    <row r="8" spans="1:30" s="15" customFormat="1" ht="33.75" hidden="1" customHeight="1" x14ac:dyDescent="0.3">
      <c r="A8" s="14"/>
      <c r="B8" s="58" t="s">
        <v>35</v>
      </c>
      <c r="C8" s="58"/>
      <c r="D8" s="58"/>
      <c r="E8" s="58"/>
      <c r="F8" s="58"/>
      <c r="G8" s="58"/>
      <c r="H8" s="58"/>
      <c r="I8" s="58"/>
      <c r="J8" s="17">
        <v>254657279.16999999</v>
      </c>
      <c r="K8" s="17">
        <v>265440776.69999999</v>
      </c>
      <c r="L8" s="27">
        <f>265440776.7/57.46*100*34.24/100</f>
        <v>158174246.33150017</v>
      </c>
      <c r="M8" s="19">
        <v>205671826.06999999</v>
      </c>
      <c r="N8" s="27">
        <f>M8/57.46*100*34.24/100</f>
        <v>122558359.2871006</v>
      </c>
      <c r="O8" s="17">
        <v>171081000</v>
      </c>
      <c r="P8" s="17">
        <v>155702561.28999999</v>
      </c>
      <c r="Q8" s="17">
        <v>132300914.62</v>
      </c>
      <c r="R8" s="17">
        <v>2035411.14</v>
      </c>
      <c r="S8" s="17">
        <v>382392.74</v>
      </c>
      <c r="T8" s="17">
        <v>128772647.2</v>
      </c>
      <c r="U8" s="17">
        <f t="shared" ref="U8:U62" si="8">S8-R8</f>
        <v>-1653018.4</v>
      </c>
      <c r="V8" s="17">
        <f t="shared" ref="V8:V62" si="9">T8-P8</f>
        <v>-26929914.089999989</v>
      </c>
      <c r="W8" s="17">
        <f t="shared" ref="W8:W62" si="10">T8/P8*100</f>
        <v>82.704257484986172</v>
      </c>
      <c r="X8" s="17">
        <f t="shared" si="2"/>
        <v>-3528267.4200000018</v>
      </c>
      <c r="Y8" s="17">
        <f t="shared" si="3"/>
        <v>97.333149638357355</v>
      </c>
      <c r="Z8" s="17">
        <f t="shared" si="4"/>
        <v>6214287.9128994048</v>
      </c>
      <c r="AA8" s="17">
        <f t="shared" si="5"/>
        <v>105.0704725071768</v>
      </c>
      <c r="AB8" s="17">
        <f t="shared" si="6"/>
        <v>77.483131501852625</v>
      </c>
      <c r="AC8" s="17">
        <v>255571677.94</v>
      </c>
    </row>
    <row r="9" spans="1:30" s="15" customFormat="1" ht="54" hidden="1" customHeight="1" x14ac:dyDescent="0.3">
      <c r="A9" s="14"/>
      <c r="B9" s="58" t="s">
        <v>34</v>
      </c>
      <c r="C9" s="58"/>
      <c r="D9" s="58"/>
      <c r="E9" s="58"/>
      <c r="F9" s="58"/>
      <c r="G9" s="58"/>
      <c r="H9" s="58"/>
      <c r="I9" s="58"/>
      <c r="J9" s="17">
        <v>19969879.079999998</v>
      </c>
      <c r="K9" s="17">
        <v>21737050.32</v>
      </c>
      <c r="L9" s="17">
        <f>K9</f>
        <v>21737050.32</v>
      </c>
      <c r="M9" s="17">
        <v>16291370.51</v>
      </c>
      <c r="N9" s="17">
        <f>M9</f>
        <v>16291370.51</v>
      </c>
      <c r="O9" s="17">
        <v>22705020</v>
      </c>
      <c r="P9" s="17">
        <v>21785000</v>
      </c>
      <c r="Q9" s="17">
        <v>18481217.07</v>
      </c>
      <c r="R9" s="17">
        <v>0</v>
      </c>
      <c r="S9" s="17">
        <v>1843414.12</v>
      </c>
      <c r="T9" s="17">
        <v>16889817.370000001</v>
      </c>
      <c r="U9" s="17">
        <f t="shared" si="8"/>
        <v>1843414.12</v>
      </c>
      <c r="V9" s="17">
        <f t="shared" si="9"/>
        <v>-4895182.629999999</v>
      </c>
      <c r="W9" s="17">
        <f t="shared" si="10"/>
        <v>77.529572504016528</v>
      </c>
      <c r="X9" s="17">
        <f t="shared" si="2"/>
        <v>-1591399.6999999993</v>
      </c>
      <c r="Y9" s="17">
        <f t="shared" si="3"/>
        <v>91.389096865361381</v>
      </c>
      <c r="Z9" s="17">
        <f t="shared" si="4"/>
        <v>598446.86000000127</v>
      </c>
      <c r="AA9" s="17">
        <f t="shared" si="5"/>
        <v>103.67339788652319</v>
      </c>
      <c r="AB9" s="17">
        <f t="shared" si="6"/>
        <v>74.947475716199193</v>
      </c>
      <c r="AC9" s="31">
        <v>21311346.530000001</v>
      </c>
    </row>
    <row r="10" spans="1:30" s="15" customFormat="1" ht="57.75" hidden="1" customHeight="1" x14ac:dyDescent="0.3">
      <c r="A10" s="14"/>
      <c r="B10" s="58" t="s">
        <v>33</v>
      </c>
      <c r="C10" s="58"/>
      <c r="D10" s="58"/>
      <c r="E10" s="58"/>
      <c r="F10" s="58"/>
      <c r="G10" s="58"/>
      <c r="H10" s="58"/>
      <c r="I10" s="58"/>
      <c r="J10" s="17">
        <v>12137800</v>
      </c>
      <c r="K10" s="17">
        <v>12511583.869999999</v>
      </c>
      <c r="L10" s="17">
        <f>K10</f>
        <v>12511583.869999999</v>
      </c>
      <c r="M10" s="17">
        <v>11378463.82</v>
      </c>
      <c r="N10" s="17">
        <f t="shared" ref="N10:N13" si="11">M10</f>
        <v>11378463.82</v>
      </c>
      <c r="O10" s="17">
        <v>12396483</v>
      </c>
      <c r="P10" s="17">
        <v>11075422.57</v>
      </c>
      <c r="Q10" s="17">
        <v>10646897.5</v>
      </c>
      <c r="R10" s="17">
        <v>827074.74</v>
      </c>
      <c r="S10" s="17">
        <v>1054941.53</v>
      </c>
      <c r="T10" s="17">
        <v>10530125.279999999</v>
      </c>
      <c r="U10" s="17">
        <f t="shared" si="8"/>
        <v>227866.79000000004</v>
      </c>
      <c r="V10" s="17">
        <f t="shared" si="9"/>
        <v>-545297.29000000097</v>
      </c>
      <c r="W10" s="17">
        <f t="shared" si="10"/>
        <v>95.076510295173307</v>
      </c>
      <c r="X10" s="17">
        <f t="shared" si="2"/>
        <v>-116772.22000000067</v>
      </c>
      <c r="Y10" s="17">
        <f t="shared" si="3"/>
        <v>98.903227724320615</v>
      </c>
      <c r="Z10" s="17">
        <f t="shared" si="4"/>
        <v>-848338.54000000097</v>
      </c>
      <c r="AA10" s="17">
        <f t="shared" si="5"/>
        <v>92.54434910177531</v>
      </c>
      <c r="AB10" s="17">
        <f t="shared" si="6"/>
        <v>90.943432408130448</v>
      </c>
      <c r="AC10" s="31">
        <v>11975757.109999999</v>
      </c>
      <c r="AD10" s="15" t="s">
        <v>66</v>
      </c>
    </row>
    <row r="11" spans="1:30" s="15" customFormat="1" ht="37.5" hidden="1" customHeight="1" x14ac:dyDescent="0.3">
      <c r="A11" s="14"/>
      <c r="B11" s="58" t="s">
        <v>32</v>
      </c>
      <c r="C11" s="58"/>
      <c r="D11" s="58"/>
      <c r="E11" s="58"/>
      <c r="F11" s="58"/>
      <c r="G11" s="58"/>
      <c r="H11" s="58"/>
      <c r="I11" s="58"/>
      <c r="J11" s="17">
        <v>15099490</v>
      </c>
      <c r="K11" s="17">
        <v>15106830.01</v>
      </c>
      <c r="L11" s="17">
        <f>K11</f>
        <v>15106830.01</v>
      </c>
      <c r="M11" s="17">
        <v>15015993.539999999</v>
      </c>
      <c r="N11" s="17">
        <f t="shared" si="11"/>
        <v>15015993.539999999</v>
      </c>
      <c r="O11" s="17">
        <v>15785007</v>
      </c>
      <c r="P11" s="17">
        <v>10525000</v>
      </c>
      <c r="Q11" s="17">
        <v>10491602.24</v>
      </c>
      <c r="R11" s="17">
        <v>143343.47</v>
      </c>
      <c r="S11" s="17">
        <v>2346.0500000000002</v>
      </c>
      <c r="T11" s="17">
        <v>10689335.109999999</v>
      </c>
      <c r="U11" s="17">
        <f t="shared" si="8"/>
        <v>-140997.42000000001</v>
      </c>
      <c r="V11" s="17">
        <f t="shared" si="9"/>
        <v>164335.1099999994</v>
      </c>
      <c r="W11" s="17">
        <f t="shared" si="10"/>
        <v>101.56137871733965</v>
      </c>
      <c r="X11" s="17">
        <f t="shared" si="2"/>
        <v>197732.86999999918</v>
      </c>
      <c r="Y11" s="17">
        <f t="shared" si="3"/>
        <v>101.88467753043599</v>
      </c>
      <c r="Z11" s="17">
        <f t="shared" si="4"/>
        <v>-4326658.43</v>
      </c>
      <c r="AA11" s="17">
        <f t="shared" si="5"/>
        <v>71.18633263610208</v>
      </c>
      <c r="AB11" s="17">
        <f t="shared" si="6"/>
        <v>99.398705949958583</v>
      </c>
      <c r="AC11" s="31">
        <v>15099981.33</v>
      </c>
      <c r="AD11" s="15" t="s">
        <v>66</v>
      </c>
    </row>
    <row r="12" spans="1:30" s="15" customFormat="1" ht="57.75" hidden="1" customHeight="1" x14ac:dyDescent="0.3">
      <c r="A12" s="14"/>
      <c r="B12" s="58" t="s">
        <v>31</v>
      </c>
      <c r="C12" s="58"/>
      <c r="D12" s="58"/>
      <c r="E12" s="58"/>
      <c r="F12" s="58"/>
      <c r="G12" s="58"/>
      <c r="H12" s="58"/>
      <c r="I12" s="58"/>
      <c r="J12" s="17">
        <v>174000</v>
      </c>
      <c r="K12" s="17">
        <v>231716.17</v>
      </c>
      <c r="L12" s="17">
        <f>K12</f>
        <v>231716.17</v>
      </c>
      <c r="M12" s="17">
        <v>155052.17000000001</v>
      </c>
      <c r="N12" s="17">
        <f t="shared" si="11"/>
        <v>155052.17000000001</v>
      </c>
      <c r="O12" s="17">
        <v>279640</v>
      </c>
      <c r="P12" s="17">
        <v>205406</v>
      </c>
      <c r="Q12" s="17">
        <v>160786.26</v>
      </c>
      <c r="R12" s="17">
        <v>0</v>
      </c>
      <c r="S12" s="17">
        <v>0</v>
      </c>
      <c r="T12" s="17">
        <v>164520.01</v>
      </c>
      <c r="U12" s="17">
        <f t="shared" si="8"/>
        <v>0</v>
      </c>
      <c r="V12" s="17">
        <f t="shared" si="9"/>
        <v>-40885.989999999991</v>
      </c>
      <c r="W12" s="17">
        <f t="shared" si="10"/>
        <v>80.095036172263718</v>
      </c>
      <c r="X12" s="17">
        <f t="shared" si="2"/>
        <v>3733.75</v>
      </c>
      <c r="Y12" s="17">
        <f t="shared" si="3"/>
        <v>102.32218225612064</v>
      </c>
      <c r="Z12" s="17">
        <f t="shared" si="4"/>
        <v>9467.8399999999965</v>
      </c>
      <c r="AA12" s="17">
        <f t="shared" si="5"/>
        <v>106.10622863259506</v>
      </c>
      <c r="AB12" s="17">
        <f t="shared" si="6"/>
        <v>66.914695681358793</v>
      </c>
      <c r="AC12" s="31">
        <v>175716.17</v>
      </c>
      <c r="AD12" s="15" t="s">
        <v>66</v>
      </c>
    </row>
    <row r="13" spans="1:30" s="15" customFormat="1" ht="33.75" hidden="1" customHeight="1" x14ac:dyDescent="0.3">
      <c r="A13" s="14"/>
      <c r="B13" s="58" t="s">
        <v>30</v>
      </c>
      <c r="C13" s="58"/>
      <c r="D13" s="58"/>
      <c r="E13" s="58"/>
      <c r="F13" s="58"/>
      <c r="G13" s="58"/>
      <c r="H13" s="58"/>
      <c r="I13" s="58"/>
      <c r="J13" s="17">
        <v>7243257.4500000002</v>
      </c>
      <c r="K13" s="17">
        <v>7565305.1299999999</v>
      </c>
      <c r="L13" s="17">
        <f>K13</f>
        <v>7565305.1299999999</v>
      </c>
      <c r="M13" s="17">
        <v>2991770.27</v>
      </c>
      <c r="N13" s="17">
        <f t="shared" si="11"/>
        <v>2991770.27</v>
      </c>
      <c r="O13" s="17">
        <v>9878000</v>
      </c>
      <c r="P13" s="17">
        <v>7065305.1299999999</v>
      </c>
      <c r="Q13" s="17">
        <v>3260978.22</v>
      </c>
      <c r="R13" s="17">
        <v>433967.67</v>
      </c>
      <c r="S13" s="17">
        <v>247818.78</v>
      </c>
      <c r="T13" s="17">
        <v>2767341.16</v>
      </c>
      <c r="U13" s="17">
        <f t="shared" si="8"/>
        <v>-186148.88999999998</v>
      </c>
      <c r="V13" s="17">
        <f t="shared" si="9"/>
        <v>-4297963.97</v>
      </c>
      <c r="W13" s="17">
        <f t="shared" si="10"/>
        <v>39.168034629524911</v>
      </c>
      <c r="X13" s="17">
        <f t="shared" si="2"/>
        <v>-493637.06000000006</v>
      </c>
      <c r="Y13" s="17">
        <f t="shared" si="3"/>
        <v>84.862301226899945</v>
      </c>
      <c r="Z13" s="17">
        <f t="shared" si="4"/>
        <v>-224429.10999999987</v>
      </c>
      <c r="AA13" s="17">
        <f t="shared" si="5"/>
        <v>92.49845109263687</v>
      </c>
      <c r="AB13" s="17">
        <f t="shared" si="6"/>
        <v>39.545929986831872</v>
      </c>
      <c r="AC13" s="31">
        <v>7076032.8399999999</v>
      </c>
      <c r="AD13" s="15" t="s">
        <v>66</v>
      </c>
    </row>
    <row r="14" spans="1:30" s="15" customFormat="1" ht="18.75" hidden="1" x14ac:dyDescent="0.3">
      <c r="A14" s="14"/>
      <c r="B14" s="58" t="s">
        <v>25</v>
      </c>
      <c r="C14" s="58"/>
      <c r="D14" s="58"/>
      <c r="E14" s="58"/>
      <c r="F14" s="58"/>
      <c r="G14" s="58"/>
      <c r="H14" s="58"/>
      <c r="I14" s="58"/>
      <c r="J14" s="17">
        <f>J15+J20</f>
        <v>50071022.740000002</v>
      </c>
      <c r="K14" s="17">
        <f>K15+K20</f>
        <v>51016411.920000002</v>
      </c>
      <c r="L14" s="17">
        <f>L15+L20</f>
        <v>51016411.920000002</v>
      </c>
      <c r="M14" s="17">
        <f>M15+M20</f>
        <v>31645926.73</v>
      </c>
      <c r="N14" s="17">
        <f t="shared" ref="N14" si="12">N15+N20</f>
        <v>31645926.73</v>
      </c>
      <c r="O14" s="17">
        <f t="shared" ref="O14:T14" si="13">O15+O20</f>
        <v>57940197.800000004</v>
      </c>
      <c r="P14" s="17">
        <f t="shared" si="13"/>
        <v>54016411.920000002</v>
      </c>
      <c r="Q14" s="17">
        <f t="shared" si="13"/>
        <v>37458547.119999997</v>
      </c>
      <c r="R14" s="17">
        <f t="shared" ref="R14" si="14">R15+R20</f>
        <v>3985503.5599999996</v>
      </c>
      <c r="S14" s="17">
        <f t="shared" si="13"/>
        <v>4100879.7399999998</v>
      </c>
      <c r="T14" s="17">
        <f t="shared" si="13"/>
        <v>37347392.939999998</v>
      </c>
      <c r="U14" s="17">
        <f t="shared" si="8"/>
        <v>115376.18000000017</v>
      </c>
      <c r="V14" s="17">
        <f t="shared" si="9"/>
        <v>-16669018.980000004</v>
      </c>
      <c r="W14" s="17">
        <f t="shared" si="10"/>
        <v>69.140825190893196</v>
      </c>
      <c r="X14" s="17">
        <f t="shared" si="2"/>
        <v>-111154.1799999997</v>
      </c>
      <c r="Y14" s="17">
        <f t="shared" si="3"/>
        <v>99.703260834853225</v>
      </c>
      <c r="Z14" s="17">
        <f t="shared" si="4"/>
        <v>5701466.2099999972</v>
      </c>
      <c r="AA14" s="17">
        <f t="shared" si="5"/>
        <v>118.01642991416988</v>
      </c>
      <c r="AB14" s="17">
        <f t="shared" si="6"/>
        <v>62.030875043946054</v>
      </c>
      <c r="AC14" s="31">
        <f>AC15+AC20</f>
        <v>49271022.740000002</v>
      </c>
      <c r="AD14" s="5"/>
    </row>
    <row r="15" spans="1:30" s="5" customFormat="1" ht="75.75" hidden="1" customHeight="1" x14ac:dyDescent="0.3">
      <c r="A15" s="9"/>
      <c r="B15" s="33"/>
      <c r="C15" s="33"/>
      <c r="D15" s="33"/>
      <c r="E15" s="33"/>
      <c r="F15" s="33"/>
      <c r="G15" s="33"/>
      <c r="H15" s="33"/>
      <c r="I15" s="12" t="s">
        <v>44</v>
      </c>
      <c r="J15" s="18">
        <v>16327641.43</v>
      </c>
      <c r="K15" s="18">
        <v>16439211.15</v>
      </c>
      <c r="L15" s="36">
        <f>K15</f>
        <v>16439211.15</v>
      </c>
      <c r="M15" s="18">
        <v>14515683.449999999</v>
      </c>
      <c r="N15" s="37">
        <f>M15</f>
        <v>14515683.449999999</v>
      </c>
      <c r="O15" s="18">
        <v>18745812.460000001</v>
      </c>
      <c r="P15" s="18">
        <v>22539211.149999999</v>
      </c>
      <c r="Q15" s="18">
        <v>21039361.879999999</v>
      </c>
      <c r="R15" s="18">
        <v>1103508.05</v>
      </c>
      <c r="S15" s="18">
        <v>1170173.6299999999</v>
      </c>
      <c r="T15" s="18">
        <v>21079044.449999999</v>
      </c>
      <c r="U15" s="17">
        <f t="shared" si="8"/>
        <v>66665.579999999842</v>
      </c>
      <c r="V15" s="17">
        <f t="shared" si="9"/>
        <v>-1460166.6999999993</v>
      </c>
      <c r="W15" s="17">
        <f t="shared" si="10"/>
        <v>93.521660140266277</v>
      </c>
      <c r="X15" s="18">
        <f t="shared" si="2"/>
        <v>39682.570000000298</v>
      </c>
      <c r="Y15" s="17">
        <f t="shared" si="3"/>
        <v>100.18861109108886</v>
      </c>
      <c r="Z15" s="18">
        <f t="shared" si="4"/>
        <v>6563361</v>
      </c>
      <c r="AA15" s="17">
        <f t="shared" si="5"/>
        <v>145.21565259126672</v>
      </c>
      <c r="AB15" s="17">
        <f t="shared" si="6"/>
        <v>88.299148405305317</v>
      </c>
      <c r="AC15" s="32">
        <v>16165468.640000001</v>
      </c>
    </row>
    <row r="16" spans="1:30" s="5" customFormat="1" ht="25.5" hidden="1" customHeight="1" x14ac:dyDescent="0.3">
      <c r="A16" s="9"/>
      <c r="B16" s="33" t="s">
        <v>8</v>
      </c>
      <c r="C16" s="33" t="s">
        <v>26</v>
      </c>
      <c r="D16" s="33" t="s">
        <v>25</v>
      </c>
      <c r="E16" s="33"/>
      <c r="F16" s="33"/>
      <c r="G16" s="6"/>
      <c r="H16" s="6"/>
      <c r="I16" s="12" t="s">
        <v>44</v>
      </c>
      <c r="J16" s="18">
        <v>20632512.710000001</v>
      </c>
      <c r="K16" s="18">
        <v>20632512.710000001</v>
      </c>
      <c r="L16" s="18">
        <v>20632512.710000001</v>
      </c>
      <c r="M16" s="18"/>
      <c r="N16" s="18"/>
      <c r="O16" s="18"/>
      <c r="P16" s="18"/>
      <c r="Q16" s="18"/>
      <c r="R16" s="18"/>
      <c r="S16" s="18"/>
      <c r="T16" s="18"/>
      <c r="U16" s="17">
        <f t="shared" si="8"/>
        <v>0</v>
      </c>
      <c r="V16" s="17">
        <f t="shared" si="9"/>
        <v>0</v>
      </c>
      <c r="W16" s="17" t="e">
        <f t="shared" si="10"/>
        <v>#DIV/0!</v>
      </c>
      <c r="X16" s="18">
        <f t="shared" si="2"/>
        <v>0</v>
      </c>
      <c r="Y16" s="17" t="e">
        <f t="shared" si="3"/>
        <v>#DIV/0!</v>
      </c>
      <c r="Z16" s="18">
        <f t="shared" si="4"/>
        <v>0</v>
      </c>
      <c r="AA16" s="17" t="e">
        <f t="shared" si="5"/>
        <v>#DIV/0!</v>
      </c>
      <c r="AB16" s="17">
        <f t="shared" si="6"/>
        <v>0</v>
      </c>
      <c r="AC16" s="18" t="e">
        <f>L16+(#REF!*L16)/100</f>
        <v>#REF!</v>
      </c>
    </row>
    <row r="17" spans="1:30" s="5" customFormat="1" ht="32.25" hidden="1" customHeight="1" x14ac:dyDescent="0.3">
      <c r="A17" s="9"/>
      <c r="B17" s="33" t="s">
        <v>8</v>
      </c>
      <c r="C17" s="33" t="s">
        <v>26</v>
      </c>
      <c r="D17" s="33" t="s">
        <v>25</v>
      </c>
      <c r="E17" s="33"/>
      <c r="F17" s="33"/>
      <c r="G17" s="6"/>
      <c r="H17" s="6"/>
      <c r="I17" s="12" t="s">
        <v>29</v>
      </c>
      <c r="J17" s="18">
        <v>624600</v>
      </c>
      <c r="K17" s="18">
        <v>624600</v>
      </c>
      <c r="L17" s="18">
        <v>624600</v>
      </c>
      <c r="M17" s="18"/>
      <c r="N17" s="18"/>
      <c r="O17" s="18"/>
      <c r="P17" s="18"/>
      <c r="Q17" s="18"/>
      <c r="R17" s="18"/>
      <c r="S17" s="18"/>
      <c r="T17" s="18"/>
      <c r="U17" s="17">
        <f t="shared" si="8"/>
        <v>0</v>
      </c>
      <c r="V17" s="17">
        <f t="shared" si="9"/>
        <v>0</v>
      </c>
      <c r="W17" s="17" t="e">
        <f t="shared" si="10"/>
        <v>#DIV/0!</v>
      </c>
      <c r="X17" s="18">
        <f t="shared" si="2"/>
        <v>0</v>
      </c>
      <c r="Y17" s="17" t="e">
        <f t="shared" si="3"/>
        <v>#DIV/0!</v>
      </c>
      <c r="Z17" s="18">
        <f t="shared" si="4"/>
        <v>0</v>
      </c>
      <c r="AA17" s="17" t="e">
        <f t="shared" si="5"/>
        <v>#DIV/0!</v>
      </c>
      <c r="AB17" s="17">
        <f t="shared" si="6"/>
        <v>0</v>
      </c>
      <c r="AC17" s="18" t="e">
        <f>L17+(#REF!*L17)/100</f>
        <v>#REF!</v>
      </c>
    </row>
    <row r="18" spans="1:30" s="5" customFormat="1" ht="42.75" hidden="1" customHeight="1" x14ac:dyDescent="0.3">
      <c r="A18" s="9"/>
      <c r="B18" s="33" t="s">
        <v>8</v>
      </c>
      <c r="C18" s="33" t="s">
        <v>26</v>
      </c>
      <c r="D18" s="33" t="s">
        <v>25</v>
      </c>
      <c r="E18" s="33"/>
      <c r="F18" s="33"/>
      <c r="G18" s="6"/>
      <c r="H18" s="6"/>
      <c r="I18" s="12" t="s">
        <v>28</v>
      </c>
      <c r="J18" s="18">
        <v>54500</v>
      </c>
      <c r="K18" s="18">
        <v>54500</v>
      </c>
      <c r="L18" s="18">
        <v>54500</v>
      </c>
      <c r="M18" s="18"/>
      <c r="N18" s="18"/>
      <c r="O18" s="18"/>
      <c r="P18" s="18"/>
      <c r="Q18" s="18"/>
      <c r="R18" s="18"/>
      <c r="S18" s="18"/>
      <c r="T18" s="18"/>
      <c r="U18" s="17">
        <f t="shared" si="8"/>
        <v>0</v>
      </c>
      <c r="V18" s="17">
        <f t="shared" si="9"/>
        <v>0</v>
      </c>
      <c r="W18" s="17" t="e">
        <f t="shared" si="10"/>
        <v>#DIV/0!</v>
      </c>
      <c r="X18" s="18">
        <f t="shared" si="2"/>
        <v>0</v>
      </c>
      <c r="Y18" s="17" t="e">
        <f t="shared" si="3"/>
        <v>#DIV/0!</v>
      </c>
      <c r="Z18" s="18">
        <f t="shared" si="4"/>
        <v>0</v>
      </c>
      <c r="AA18" s="17" t="e">
        <f t="shared" si="5"/>
        <v>#DIV/0!</v>
      </c>
      <c r="AB18" s="17">
        <f t="shared" si="6"/>
        <v>0</v>
      </c>
      <c r="AC18" s="18" t="e">
        <f>L18+(#REF!*L18)/100</f>
        <v>#REF!</v>
      </c>
    </row>
    <row r="19" spans="1:30" s="5" customFormat="1" ht="32.25" hidden="1" customHeight="1" x14ac:dyDescent="0.3">
      <c r="A19" s="9"/>
      <c r="B19" s="33" t="s">
        <v>8</v>
      </c>
      <c r="C19" s="33" t="s">
        <v>26</v>
      </c>
      <c r="D19" s="33" t="s">
        <v>25</v>
      </c>
      <c r="E19" s="33"/>
      <c r="F19" s="33"/>
      <c r="G19" s="6"/>
      <c r="H19" s="6"/>
      <c r="I19" s="12" t="s">
        <v>27</v>
      </c>
      <c r="J19" s="18">
        <v>100</v>
      </c>
      <c r="K19" s="18">
        <v>100</v>
      </c>
      <c r="L19" s="18">
        <v>100</v>
      </c>
      <c r="M19" s="18"/>
      <c r="N19" s="18"/>
      <c r="O19" s="18"/>
      <c r="P19" s="18"/>
      <c r="Q19" s="18"/>
      <c r="R19" s="18"/>
      <c r="S19" s="18"/>
      <c r="T19" s="18"/>
      <c r="U19" s="17">
        <f t="shared" si="8"/>
        <v>0</v>
      </c>
      <c r="V19" s="17">
        <f t="shared" si="9"/>
        <v>0</v>
      </c>
      <c r="W19" s="17" t="e">
        <f t="shared" si="10"/>
        <v>#DIV/0!</v>
      </c>
      <c r="X19" s="18">
        <f t="shared" si="2"/>
        <v>0</v>
      </c>
      <c r="Y19" s="17" t="e">
        <f t="shared" si="3"/>
        <v>#DIV/0!</v>
      </c>
      <c r="Z19" s="18">
        <f t="shared" si="4"/>
        <v>0</v>
      </c>
      <c r="AA19" s="17" t="e">
        <f t="shared" si="5"/>
        <v>#DIV/0!</v>
      </c>
      <c r="AB19" s="17">
        <f t="shared" si="6"/>
        <v>0</v>
      </c>
      <c r="AC19" s="18" t="e">
        <f>L19+(#REF!*L19)/100</f>
        <v>#REF!</v>
      </c>
    </row>
    <row r="20" spans="1:30" s="5" customFormat="1" ht="72" hidden="1" customHeight="1" x14ac:dyDescent="0.3">
      <c r="A20" s="9"/>
      <c r="B20" s="33" t="s">
        <v>8</v>
      </c>
      <c r="C20" s="33" t="s">
        <v>26</v>
      </c>
      <c r="D20" s="33" t="s">
        <v>25</v>
      </c>
      <c r="E20" s="33"/>
      <c r="F20" s="33"/>
      <c r="G20" s="6"/>
      <c r="H20" s="6"/>
      <c r="I20" s="12" t="s">
        <v>45</v>
      </c>
      <c r="J20" s="18">
        <v>33743381.310000002</v>
      </c>
      <c r="K20" s="18">
        <v>34577200.770000003</v>
      </c>
      <c r="L20" s="18">
        <f>K20</f>
        <v>34577200.770000003</v>
      </c>
      <c r="M20" s="18">
        <v>17130243.280000001</v>
      </c>
      <c r="N20" s="18">
        <f>M20</f>
        <v>17130243.280000001</v>
      </c>
      <c r="O20" s="18">
        <v>39194385.340000004</v>
      </c>
      <c r="P20" s="18">
        <v>31477200.77</v>
      </c>
      <c r="Q20" s="18">
        <v>16419185.24</v>
      </c>
      <c r="R20" s="18">
        <v>2881995.51</v>
      </c>
      <c r="S20" s="18">
        <v>2930706.11</v>
      </c>
      <c r="T20" s="18">
        <v>16268348.49</v>
      </c>
      <c r="U20" s="17">
        <f t="shared" si="8"/>
        <v>48710.600000000093</v>
      </c>
      <c r="V20" s="17">
        <f t="shared" si="9"/>
        <v>-15208852.279999999</v>
      </c>
      <c r="W20" s="17">
        <f t="shared" si="10"/>
        <v>51.682958115846468</v>
      </c>
      <c r="X20" s="18">
        <f t="shared" si="2"/>
        <v>-150836.75</v>
      </c>
      <c r="Y20" s="17">
        <f t="shared" si="3"/>
        <v>99.081338398981373</v>
      </c>
      <c r="Z20" s="18">
        <f t="shared" si="4"/>
        <v>-861894.79000000097</v>
      </c>
      <c r="AA20" s="17">
        <f t="shared" si="5"/>
        <v>94.968578227921114</v>
      </c>
      <c r="AB20" s="17">
        <f t="shared" si="6"/>
        <v>49.542018724843118</v>
      </c>
      <c r="AC20" s="32">
        <v>33105554.100000001</v>
      </c>
    </row>
    <row r="21" spans="1:30" s="15" customFormat="1" ht="37.5" hidden="1" customHeight="1" x14ac:dyDescent="0.3">
      <c r="A21" s="14"/>
      <c r="B21" s="58" t="s">
        <v>24</v>
      </c>
      <c r="C21" s="58"/>
      <c r="D21" s="58"/>
      <c r="E21" s="58"/>
      <c r="F21" s="58"/>
      <c r="G21" s="58"/>
      <c r="H21" s="58"/>
      <c r="I21" s="58"/>
      <c r="J21" s="17">
        <v>6445100</v>
      </c>
      <c r="K21" s="17">
        <v>6713532.96</v>
      </c>
      <c r="L21" s="17">
        <f>K21</f>
        <v>6713532.96</v>
      </c>
      <c r="M21" s="17">
        <v>5325180.88</v>
      </c>
      <c r="N21" s="17">
        <f>M21</f>
        <v>5325180.88</v>
      </c>
      <c r="O21" s="17">
        <v>5417000</v>
      </c>
      <c r="P21" s="17">
        <v>5417000</v>
      </c>
      <c r="Q21" s="17">
        <v>4655345.3</v>
      </c>
      <c r="R21" s="17">
        <v>133372.25</v>
      </c>
      <c r="S21" s="17">
        <v>249856.21</v>
      </c>
      <c r="T21" s="17">
        <v>5704049.9500000002</v>
      </c>
      <c r="U21" s="17">
        <f t="shared" si="8"/>
        <v>116483.95999999999</v>
      </c>
      <c r="V21" s="17">
        <f t="shared" si="9"/>
        <v>287049.95000000019</v>
      </c>
      <c r="W21" s="17">
        <f t="shared" si="10"/>
        <v>105.29905759645561</v>
      </c>
      <c r="X21" s="17">
        <f t="shared" si="2"/>
        <v>1048704.6500000004</v>
      </c>
      <c r="Y21" s="17">
        <f t="shared" si="3"/>
        <v>122.52689290308929</v>
      </c>
      <c r="Z21" s="17">
        <f t="shared" si="4"/>
        <v>378869.0700000003</v>
      </c>
      <c r="AA21" s="17">
        <f t="shared" si="5"/>
        <v>107.11467044101607</v>
      </c>
      <c r="AB21" s="17">
        <f t="shared" si="6"/>
        <v>79.320097357502206</v>
      </c>
      <c r="AC21" s="31">
        <v>6531042.4199999999</v>
      </c>
      <c r="AD21" s="15" t="s">
        <v>66</v>
      </c>
    </row>
    <row r="22" spans="1:30" s="15" customFormat="1" ht="75.75" hidden="1" customHeight="1" x14ac:dyDescent="0.3">
      <c r="A22" s="14"/>
      <c r="B22" s="29"/>
      <c r="C22" s="29"/>
      <c r="D22" s="29"/>
      <c r="E22" s="29"/>
      <c r="F22" s="29"/>
      <c r="G22" s="29"/>
      <c r="H22" s="29"/>
      <c r="I22" s="29" t="s">
        <v>51</v>
      </c>
      <c r="J22" s="17">
        <v>0</v>
      </c>
      <c r="K22" s="17">
        <v>37.68</v>
      </c>
      <c r="L22" s="17">
        <f>K22</f>
        <v>37.68</v>
      </c>
      <c r="M22" s="17">
        <v>37.68</v>
      </c>
      <c r="N22" s="17">
        <f>M22</f>
        <v>37.68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f t="shared" si="8"/>
        <v>0</v>
      </c>
      <c r="V22" s="17">
        <f t="shared" si="9"/>
        <v>0</v>
      </c>
      <c r="W22" s="17">
        <v>0</v>
      </c>
      <c r="X22" s="17">
        <f t="shared" si="2"/>
        <v>0</v>
      </c>
      <c r="Y22" s="17">
        <v>0</v>
      </c>
      <c r="Z22" s="17">
        <f t="shared" si="4"/>
        <v>-37.68</v>
      </c>
      <c r="AA22" s="17">
        <f t="shared" si="5"/>
        <v>0</v>
      </c>
      <c r="AB22" s="17">
        <f t="shared" si="6"/>
        <v>100</v>
      </c>
      <c r="AC22" s="17" t="e">
        <f>L22+(#REF!*L22)/100</f>
        <v>#REF!</v>
      </c>
    </row>
    <row r="23" spans="1:30" s="15" customFormat="1" ht="113.25" hidden="1" customHeight="1" x14ac:dyDescent="0.3">
      <c r="A23" s="14"/>
      <c r="B23" s="58" t="s">
        <v>18</v>
      </c>
      <c r="C23" s="58"/>
      <c r="D23" s="58"/>
      <c r="E23" s="58"/>
      <c r="F23" s="58"/>
      <c r="G23" s="58"/>
      <c r="H23" s="58"/>
      <c r="I23" s="58"/>
      <c r="J23" s="17">
        <f>J24+J27+J31+J33</f>
        <v>39251888.760000005</v>
      </c>
      <c r="K23" s="17">
        <f>K24+K27+K31+K33</f>
        <v>39915695.43</v>
      </c>
      <c r="L23" s="17">
        <f>L24+L27+L31+L33</f>
        <v>39915695.43</v>
      </c>
      <c r="M23" s="17">
        <f t="shared" ref="M23:P23" si="15">M24+M27+M31+M33</f>
        <v>30420952.299999997</v>
      </c>
      <c r="N23" s="17">
        <f t="shared" ref="N23" si="16">N24+N27+N31+N33</f>
        <v>30420952.299999997</v>
      </c>
      <c r="O23" s="17">
        <f t="shared" si="15"/>
        <v>44662630</v>
      </c>
      <c r="P23" s="17">
        <f t="shared" si="15"/>
        <v>38696989.460000001</v>
      </c>
      <c r="Q23" s="17">
        <f>Q24+Q27+Q31+Q33</f>
        <v>32081378.379999999</v>
      </c>
      <c r="R23" s="17">
        <f t="shared" ref="R23" si="17">R24+R27+R31+R33</f>
        <v>3808388.5500000003</v>
      </c>
      <c r="S23" s="17">
        <f t="shared" ref="S23" si="18">S24+S27+S31+S33</f>
        <v>770829.44</v>
      </c>
      <c r="T23" s="17">
        <f t="shared" ref="T23" si="19">T24+T27+T31+T33</f>
        <v>29120655.990000002</v>
      </c>
      <c r="U23" s="17">
        <f t="shared" si="8"/>
        <v>-3037559.1100000003</v>
      </c>
      <c r="V23" s="17">
        <f t="shared" si="9"/>
        <v>-9576333.4699999988</v>
      </c>
      <c r="W23" s="17">
        <f t="shared" si="10"/>
        <v>75.253027164041313</v>
      </c>
      <c r="X23" s="17">
        <f t="shared" si="2"/>
        <v>-2960722.3899999969</v>
      </c>
      <c r="Y23" s="17">
        <f t="shared" si="3"/>
        <v>90.771212025460372</v>
      </c>
      <c r="Z23" s="17">
        <f t="shared" si="4"/>
        <v>-1300296.3099999949</v>
      </c>
      <c r="AA23" s="17">
        <f t="shared" si="5"/>
        <v>95.72565547200179</v>
      </c>
      <c r="AB23" s="17">
        <f t="shared" si="6"/>
        <v>76.213008372481212</v>
      </c>
      <c r="AC23" s="31">
        <f>AC24+AC27+AC31+AC33</f>
        <v>38526555.700000003</v>
      </c>
    </row>
    <row r="24" spans="1:30" s="5" customFormat="1" ht="149.25" hidden="1" customHeight="1" x14ac:dyDescent="0.3">
      <c r="A24" s="9"/>
      <c r="B24" s="33"/>
      <c r="C24" s="33"/>
      <c r="D24" s="33"/>
      <c r="E24" s="33"/>
      <c r="F24" s="33"/>
      <c r="G24" s="33"/>
      <c r="H24" s="33"/>
      <c r="I24" s="12" t="s">
        <v>23</v>
      </c>
      <c r="J24" s="28">
        <v>37687202.700000003</v>
      </c>
      <c r="K24" s="18">
        <v>38255832.640000001</v>
      </c>
      <c r="L24" s="36">
        <f>K24</f>
        <v>38255832.640000001</v>
      </c>
      <c r="M24" s="18">
        <v>28936870.079999998</v>
      </c>
      <c r="N24" s="37">
        <f>M24</f>
        <v>28936870.079999998</v>
      </c>
      <c r="O24" s="41">
        <v>43816787.369999997</v>
      </c>
      <c r="P24" s="41">
        <v>38155181.82</v>
      </c>
      <c r="Q24" s="18">
        <v>31595554.120000001</v>
      </c>
      <c r="R24" s="18">
        <v>3796799.22</v>
      </c>
      <c r="S24" s="18">
        <v>741903.32</v>
      </c>
      <c r="T24" s="18">
        <v>28430678.600000001</v>
      </c>
      <c r="U24" s="17">
        <f t="shared" si="8"/>
        <v>-3054895.9000000004</v>
      </c>
      <c r="V24" s="17">
        <f t="shared" si="9"/>
        <v>-9724503.2199999988</v>
      </c>
      <c r="W24" s="17">
        <f t="shared" si="10"/>
        <v>74.513282977195374</v>
      </c>
      <c r="X24" s="18">
        <f t="shared" si="2"/>
        <v>-3164875.5199999996</v>
      </c>
      <c r="Y24" s="17">
        <f t="shared" si="3"/>
        <v>89.983161846189518</v>
      </c>
      <c r="Z24" s="18">
        <f t="shared" si="4"/>
        <v>-506191.47999999672</v>
      </c>
      <c r="AA24" s="17">
        <f t="shared" si="5"/>
        <v>98.250704106558302</v>
      </c>
      <c r="AB24" s="17">
        <f t="shared" si="6"/>
        <v>75.64041371757736</v>
      </c>
      <c r="AC24" s="32">
        <v>36935324.18</v>
      </c>
      <c r="AD24" s="5" t="s">
        <v>66</v>
      </c>
    </row>
    <row r="25" spans="1:30" s="5" customFormat="1" ht="53.25" hidden="1" customHeight="1" x14ac:dyDescent="0.3">
      <c r="A25" s="9"/>
      <c r="B25" s="33" t="s">
        <v>8</v>
      </c>
      <c r="C25" s="33" t="s">
        <v>18</v>
      </c>
      <c r="D25" s="33" t="s">
        <v>20</v>
      </c>
      <c r="E25" s="33"/>
      <c r="F25" s="33"/>
      <c r="G25" s="6"/>
      <c r="H25" s="6"/>
      <c r="I25" s="33" t="s">
        <v>23</v>
      </c>
      <c r="J25" s="18">
        <v>31842999.989999998</v>
      </c>
      <c r="K25" s="18">
        <v>31842999.989999998</v>
      </c>
      <c r="L25" s="18">
        <v>31842999.989999998</v>
      </c>
      <c r="M25" s="18"/>
      <c r="N25" s="18"/>
      <c r="O25" s="18"/>
      <c r="P25" s="18"/>
      <c r="Q25" s="18"/>
      <c r="R25" s="18"/>
      <c r="S25" s="18"/>
      <c r="T25" s="18"/>
      <c r="U25" s="17">
        <f t="shared" si="8"/>
        <v>0</v>
      </c>
      <c r="V25" s="17">
        <f t="shared" si="9"/>
        <v>0</v>
      </c>
      <c r="W25" s="17" t="e">
        <f t="shared" si="10"/>
        <v>#DIV/0!</v>
      </c>
      <c r="X25" s="18">
        <f t="shared" si="2"/>
        <v>0</v>
      </c>
      <c r="Y25" s="17" t="e">
        <f t="shared" si="3"/>
        <v>#DIV/0!</v>
      </c>
      <c r="Z25" s="18">
        <f t="shared" si="4"/>
        <v>0</v>
      </c>
      <c r="AA25" s="17" t="e">
        <f t="shared" si="5"/>
        <v>#DIV/0!</v>
      </c>
      <c r="AB25" s="17">
        <f t="shared" si="6"/>
        <v>0</v>
      </c>
      <c r="AC25" s="18" t="e">
        <f>L25+(#REF!*L25)/100</f>
        <v>#REF!</v>
      </c>
    </row>
    <row r="26" spans="1:30" s="5" customFormat="1" ht="8.25" hidden="1" customHeight="1" x14ac:dyDescent="0.3">
      <c r="A26" s="9"/>
      <c r="B26" s="33" t="s">
        <v>8</v>
      </c>
      <c r="C26" s="33" t="s">
        <v>18</v>
      </c>
      <c r="D26" s="33" t="s">
        <v>20</v>
      </c>
      <c r="E26" s="33"/>
      <c r="F26" s="33"/>
      <c r="G26" s="6"/>
      <c r="H26" s="6"/>
      <c r="I26" s="33" t="s">
        <v>22</v>
      </c>
      <c r="J26" s="18">
        <v>3583390.66</v>
      </c>
      <c r="K26" s="18">
        <v>3583390.66</v>
      </c>
      <c r="L26" s="18">
        <v>3583390.66</v>
      </c>
      <c r="M26" s="18"/>
      <c r="N26" s="18"/>
      <c r="O26" s="18"/>
      <c r="P26" s="18"/>
      <c r="Q26" s="18"/>
      <c r="R26" s="18"/>
      <c r="S26" s="18"/>
      <c r="T26" s="18"/>
      <c r="U26" s="17">
        <f t="shared" si="8"/>
        <v>0</v>
      </c>
      <c r="V26" s="17">
        <f t="shared" si="9"/>
        <v>0</v>
      </c>
      <c r="W26" s="17" t="e">
        <f t="shared" si="10"/>
        <v>#DIV/0!</v>
      </c>
      <c r="X26" s="18">
        <f t="shared" si="2"/>
        <v>0</v>
      </c>
      <c r="Y26" s="17" t="e">
        <f t="shared" si="3"/>
        <v>#DIV/0!</v>
      </c>
      <c r="Z26" s="18">
        <f t="shared" si="4"/>
        <v>0</v>
      </c>
      <c r="AA26" s="17" t="e">
        <f t="shared" si="5"/>
        <v>#DIV/0!</v>
      </c>
      <c r="AB26" s="17">
        <f t="shared" si="6"/>
        <v>0</v>
      </c>
      <c r="AC26" s="18" t="e">
        <f>L26+(#REF!*L26)/100</f>
        <v>#REF!</v>
      </c>
    </row>
    <row r="27" spans="1:30" s="5" customFormat="1" ht="72.75" hidden="1" customHeight="1" x14ac:dyDescent="0.3">
      <c r="A27" s="9"/>
      <c r="B27" s="33"/>
      <c r="C27" s="33"/>
      <c r="D27" s="33"/>
      <c r="E27" s="33"/>
      <c r="F27" s="33"/>
      <c r="G27" s="6"/>
      <c r="H27" s="6"/>
      <c r="I27" s="12" t="s">
        <v>46</v>
      </c>
      <c r="J27" s="18">
        <v>1529686.06</v>
      </c>
      <c r="K27" s="18">
        <v>1575180.62</v>
      </c>
      <c r="L27" s="18">
        <f>K27</f>
        <v>1575180.62</v>
      </c>
      <c r="M27" s="18">
        <v>1407222.58</v>
      </c>
      <c r="N27" s="18">
        <f>M27</f>
        <v>1407222.58</v>
      </c>
      <c r="O27" s="18">
        <v>810842.63</v>
      </c>
      <c r="P27" s="18">
        <v>474607.64</v>
      </c>
      <c r="Q27" s="18">
        <v>420257.65</v>
      </c>
      <c r="R27" s="18">
        <v>11589.33</v>
      </c>
      <c r="S27" s="18">
        <v>27938.12</v>
      </c>
      <c r="T27" s="18">
        <v>635937.73</v>
      </c>
      <c r="U27" s="17">
        <f t="shared" si="8"/>
        <v>16348.789999999999</v>
      </c>
      <c r="V27" s="17">
        <f t="shared" si="9"/>
        <v>161330.08999999997</v>
      </c>
      <c r="W27" s="17">
        <f t="shared" si="10"/>
        <v>133.99230783558394</v>
      </c>
      <c r="X27" s="18">
        <f t="shared" si="2"/>
        <v>215680.07999999996</v>
      </c>
      <c r="Y27" s="17">
        <f t="shared" si="3"/>
        <v>151.32091706123612</v>
      </c>
      <c r="Z27" s="18">
        <f t="shared" si="4"/>
        <v>-771284.85000000009</v>
      </c>
      <c r="AA27" s="17">
        <f t="shared" si="5"/>
        <v>45.190983930914463</v>
      </c>
      <c r="AB27" s="17">
        <f t="shared" si="6"/>
        <v>89.337220261127896</v>
      </c>
      <c r="AC27" s="32">
        <v>1509257.07</v>
      </c>
      <c r="AD27" s="5" t="s">
        <v>66</v>
      </c>
    </row>
    <row r="28" spans="1:30" s="5" customFormat="1" ht="36" hidden="1" customHeight="1" x14ac:dyDescent="0.3">
      <c r="A28" s="9"/>
      <c r="B28" s="7" t="s">
        <v>8</v>
      </c>
      <c r="C28" s="7" t="s">
        <v>18</v>
      </c>
      <c r="D28" s="7" t="s">
        <v>20</v>
      </c>
      <c r="E28" s="7"/>
      <c r="F28" s="7"/>
      <c r="G28" s="6"/>
      <c r="H28" s="6"/>
      <c r="I28" s="7" t="s">
        <v>46</v>
      </c>
      <c r="J28" s="18">
        <v>157910</v>
      </c>
      <c r="K28" s="18">
        <v>157910</v>
      </c>
      <c r="L28" s="18">
        <v>157910</v>
      </c>
      <c r="M28" s="18"/>
      <c r="N28" s="18"/>
      <c r="O28" s="18"/>
      <c r="P28" s="18"/>
      <c r="Q28" s="18"/>
      <c r="R28" s="18"/>
      <c r="S28" s="18"/>
      <c r="T28" s="18"/>
      <c r="U28" s="17">
        <f t="shared" si="8"/>
        <v>0</v>
      </c>
      <c r="V28" s="17">
        <f t="shared" si="9"/>
        <v>0</v>
      </c>
      <c r="W28" s="17" t="e">
        <f t="shared" si="10"/>
        <v>#DIV/0!</v>
      </c>
      <c r="X28" s="17">
        <f t="shared" si="2"/>
        <v>0</v>
      </c>
      <c r="Y28" s="17" t="e">
        <f t="shared" si="3"/>
        <v>#DIV/0!</v>
      </c>
      <c r="Z28" s="17">
        <f t="shared" si="4"/>
        <v>0</v>
      </c>
      <c r="AA28" s="17" t="e">
        <f t="shared" si="5"/>
        <v>#DIV/0!</v>
      </c>
      <c r="AB28" s="17">
        <f t="shared" si="6"/>
        <v>0</v>
      </c>
      <c r="AC28" s="17" t="e">
        <f>L28+(#REF!*L28)/100</f>
        <v>#REF!</v>
      </c>
    </row>
    <row r="29" spans="1:30" s="5" customFormat="1" ht="53.25" hidden="1" customHeight="1" x14ac:dyDescent="0.3">
      <c r="A29" s="9"/>
      <c r="B29" s="7" t="s">
        <v>8</v>
      </c>
      <c r="C29" s="7" t="s">
        <v>18</v>
      </c>
      <c r="D29" s="7" t="s">
        <v>20</v>
      </c>
      <c r="E29" s="7"/>
      <c r="F29" s="7"/>
      <c r="G29" s="6"/>
      <c r="H29" s="6"/>
      <c r="I29" s="7" t="s">
        <v>21</v>
      </c>
      <c r="J29" s="18">
        <v>0</v>
      </c>
      <c r="K29" s="18">
        <v>0</v>
      </c>
      <c r="L29" s="18">
        <v>0</v>
      </c>
      <c r="M29" s="18"/>
      <c r="N29" s="18"/>
      <c r="O29" s="18"/>
      <c r="P29" s="18"/>
      <c r="Q29" s="18"/>
      <c r="R29" s="18"/>
      <c r="S29" s="18"/>
      <c r="T29" s="18"/>
      <c r="U29" s="17">
        <f t="shared" si="8"/>
        <v>0</v>
      </c>
      <c r="V29" s="17">
        <f t="shared" si="9"/>
        <v>0</v>
      </c>
      <c r="W29" s="17" t="e">
        <f t="shared" si="10"/>
        <v>#DIV/0!</v>
      </c>
      <c r="X29" s="17">
        <f t="shared" si="2"/>
        <v>0</v>
      </c>
      <c r="Y29" s="17" t="e">
        <f t="shared" si="3"/>
        <v>#DIV/0!</v>
      </c>
      <c r="Z29" s="17">
        <f t="shared" si="4"/>
        <v>0</v>
      </c>
      <c r="AA29" s="17" t="e">
        <f t="shared" si="5"/>
        <v>#DIV/0!</v>
      </c>
      <c r="AB29" s="17" t="e">
        <f t="shared" si="6"/>
        <v>#DIV/0!</v>
      </c>
      <c r="AC29" s="17" t="e">
        <f>L29+(#REF!*L29)/100</f>
        <v>#REF!</v>
      </c>
    </row>
    <row r="30" spans="1:30" s="5" customFormat="1" ht="11.25" hidden="1" customHeight="1" x14ac:dyDescent="0.3">
      <c r="A30" s="9"/>
      <c r="B30" s="7" t="s">
        <v>8</v>
      </c>
      <c r="C30" s="7" t="s">
        <v>18</v>
      </c>
      <c r="D30" s="7" t="s">
        <v>20</v>
      </c>
      <c r="E30" s="7"/>
      <c r="F30" s="7"/>
      <c r="G30" s="6"/>
      <c r="H30" s="6"/>
      <c r="I30" s="7" t="s">
        <v>19</v>
      </c>
      <c r="J30" s="18">
        <v>730549.34</v>
      </c>
      <c r="K30" s="18">
        <v>730549.34</v>
      </c>
      <c r="L30" s="18">
        <v>730549.34</v>
      </c>
      <c r="M30" s="18"/>
      <c r="N30" s="18"/>
      <c r="O30" s="18"/>
      <c r="P30" s="18"/>
      <c r="Q30" s="18"/>
      <c r="R30" s="18"/>
      <c r="S30" s="18"/>
      <c r="T30" s="18"/>
      <c r="U30" s="17">
        <f t="shared" si="8"/>
        <v>0</v>
      </c>
      <c r="V30" s="17">
        <f t="shared" si="9"/>
        <v>0</v>
      </c>
      <c r="W30" s="17" t="e">
        <f t="shared" si="10"/>
        <v>#DIV/0!</v>
      </c>
      <c r="X30" s="17">
        <f t="shared" si="2"/>
        <v>0</v>
      </c>
      <c r="Y30" s="17" t="e">
        <f t="shared" si="3"/>
        <v>#DIV/0!</v>
      </c>
      <c r="Z30" s="17">
        <f t="shared" si="4"/>
        <v>0</v>
      </c>
      <c r="AA30" s="17" t="e">
        <f t="shared" si="5"/>
        <v>#DIV/0!</v>
      </c>
      <c r="AB30" s="17">
        <f t="shared" si="6"/>
        <v>0</v>
      </c>
      <c r="AC30" s="17" t="e">
        <f>L30+(#REF!*L30)/100</f>
        <v>#REF!</v>
      </c>
    </row>
    <row r="31" spans="1:30" s="15" customFormat="1" ht="54.75" hidden="1" customHeight="1" x14ac:dyDescent="0.3">
      <c r="A31" s="14"/>
      <c r="B31" s="58" t="s">
        <v>17</v>
      </c>
      <c r="C31" s="58"/>
      <c r="D31" s="58"/>
      <c r="E31" s="58"/>
      <c r="F31" s="58"/>
      <c r="G31" s="58"/>
      <c r="H31" s="58"/>
      <c r="I31" s="58"/>
      <c r="J31" s="17">
        <f>J32</f>
        <v>35000</v>
      </c>
      <c r="K31" s="17">
        <f>K32</f>
        <v>52500</v>
      </c>
      <c r="L31" s="17">
        <f>L32</f>
        <v>52500</v>
      </c>
      <c r="M31" s="17">
        <f t="shared" ref="M31:T31" si="20">M32</f>
        <v>52500</v>
      </c>
      <c r="N31" s="17">
        <f t="shared" si="20"/>
        <v>52500</v>
      </c>
      <c r="O31" s="17">
        <f t="shared" si="20"/>
        <v>35000</v>
      </c>
      <c r="P31" s="17">
        <f t="shared" si="20"/>
        <v>35000</v>
      </c>
      <c r="Q31" s="17">
        <f t="shared" si="20"/>
        <v>35000</v>
      </c>
      <c r="R31" s="17">
        <f t="shared" si="20"/>
        <v>0</v>
      </c>
      <c r="S31" s="17">
        <f t="shared" si="20"/>
        <v>0</v>
      </c>
      <c r="T31" s="17">
        <f t="shared" si="20"/>
        <v>13500</v>
      </c>
      <c r="U31" s="17">
        <f t="shared" si="8"/>
        <v>0</v>
      </c>
      <c r="V31" s="17">
        <f t="shared" si="9"/>
        <v>-21500</v>
      </c>
      <c r="W31" s="17">
        <f t="shared" si="10"/>
        <v>38.571428571428577</v>
      </c>
      <c r="X31" s="17">
        <f t="shared" si="2"/>
        <v>-21500</v>
      </c>
      <c r="Y31" s="17">
        <f t="shared" si="3"/>
        <v>38.571428571428577</v>
      </c>
      <c r="Z31" s="17">
        <f t="shared" si="4"/>
        <v>-39000</v>
      </c>
      <c r="AA31" s="17">
        <f t="shared" si="5"/>
        <v>25.714285714285712</v>
      </c>
      <c r="AB31" s="17">
        <f t="shared" si="6"/>
        <v>100</v>
      </c>
      <c r="AC31" s="17">
        <f>AC32</f>
        <v>52500</v>
      </c>
    </row>
    <row r="32" spans="1:30" s="5" customFormat="1" ht="92.25" hidden="1" customHeight="1" x14ac:dyDescent="0.3">
      <c r="A32" s="9"/>
      <c r="B32" s="33" t="s">
        <v>8</v>
      </c>
      <c r="C32" s="33" t="s">
        <v>18</v>
      </c>
      <c r="D32" s="33" t="s">
        <v>17</v>
      </c>
      <c r="E32" s="33"/>
      <c r="F32" s="33"/>
      <c r="G32" s="6"/>
      <c r="H32" s="6"/>
      <c r="I32" s="33" t="s">
        <v>16</v>
      </c>
      <c r="J32" s="18">
        <v>35000</v>
      </c>
      <c r="K32" s="18">
        <v>52500</v>
      </c>
      <c r="L32" s="18">
        <f>K32</f>
        <v>52500</v>
      </c>
      <c r="M32" s="18">
        <v>52500</v>
      </c>
      <c r="N32" s="18">
        <f>M32</f>
        <v>52500</v>
      </c>
      <c r="O32" s="18">
        <v>35000</v>
      </c>
      <c r="P32" s="18">
        <v>35000</v>
      </c>
      <c r="Q32" s="18">
        <v>35000</v>
      </c>
      <c r="R32" s="18">
        <v>0</v>
      </c>
      <c r="S32" s="18">
        <v>0</v>
      </c>
      <c r="T32" s="18">
        <v>13500</v>
      </c>
      <c r="U32" s="17">
        <f t="shared" si="8"/>
        <v>0</v>
      </c>
      <c r="V32" s="17">
        <f t="shared" si="9"/>
        <v>-21500</v>
      </c>
      <c r="W32" s="17">
        <f t="shared" si="10"/>
        <v>38.571428571428577</v>
      </c>
      <c r="X32" s="18">
        <f t="shared" si="2"/>
        <v>-21500</v>
      </c>
      <c r="Y32" s="17">
        <f t="shared" si="3"/>
        <v>38.571428571428577</v>
      </c>
      <c r="Z32" s="18">
        <f t="shared" si="4"/>
        <v>-39000</v>
      </c>
      <c r="AA32" s="17">
        <f t="shared" si="5"/>
        <v>25.714285714285712</v>
      </c>
      <c r="AB32" s="17">
        <f t="shared" si="6"/>
        <v>100</v>
      </c>
      <c r="AC32" s="32">
        <v>52500</v>
      </c>
      <c r="AD32" s="5" t="s">
        <v>66</v>
      </c>
    </row>
    <row r="33" spans="1:30" s="15" customFormat="1" ht="75" hidden="1" x14ac:dyDescent="0.3">
      <c r="A33" s="14"/>
      <c r="B33" s="29"/>
      <c r="C33" s="29"/>
      <c r="D33" s="29"/>
      <c r="E33" s="29"/>
      <c r="F33" s="29"/>
      <c r="G33" s="16"/>
      <c r="H33" s="16"/>
      <c r="I33" s="29" t="s">
        <v>54</v>
      </c>
      <c r="J33" s="17">
        <f>J34</f>
        <v>0</v>
      </c>
      <c r="K33" s="17">
        <f>K34</f>
        <v>32182.17</v>
      </c>
      <c r="L33" s="17">
        <f>L34</f>
        <v>32182.17</v>
      </c>
      <c r="M33" s="17">
        <f t="shared" ref="M33:T33" si="21">M34</f>
        <v>24359.64</v>
      </c>
      <c r="N33" s="17">
        <f t="shared" si="21"/>
        <v>24359.64</v>
      </c>
      <c r="O33" s="17">
        <f t="shared" si="21"/>
        <v>0</v>
      </c>
      <c r="P33" s="17">
        <f t="shared" si="21"/>
        <v>32200</v>
      </c>
      <c r="Q33" s="17">
        <f t="shared" si="21"/>
        <v>30566.61</v>
      </c>
      <c r="R33" s="17">
        <f>R34</f>
        <v>0</v>
      </c>
      <c r="S33" s="17">
        <f>S34</f>
        <v>988</v>
      </c>
      <c r="T33" s="17">
        <f t="shared" si="21"/>
        <v>40539.660000000003</v>
      </c>
      <c r="U33" s="17">
        <f t="shared" si="8"/>
        <v>988</v>
      </c>
      <c r="V33" s="17">
        <f t="shared" si="9"/>
        <v>8339.6600000000035</v>
      </c>
      <c r="W33" s="17">
        <f t="shared" si="10"/>
        <v>125.89956521739131</v>
      </c>
      <c r="X33" s="17">
        <f t="shared" si="2"/>
        <v>9973.0500000000029</v>
      </c>
      <c r="Y33" s="17">
        <f t="shared" si="3"/>
        <v>132.62726877465315</v>
      </c>
      <c r="Z33" s="17">
        <f t="shared" si="4"/>
        <v>16180.020000000004</v>
      </c>
      <c r="AA33" s="17">
        <f t="shared" si="5"/>
        <v>166.42142494716671</v>
      </c>
      <c r="AB33" s="17">
        <f t="shared" si="6"/>
        <v>75.692969119235897</v>
      </c>
      <c r="AC33" s="17">
        <f>AC34</f>
        <v>29474.45</v>
      </c>
    </row>
    <row r="34" spans="1:30" s="5" customFormat="1" ht="56.25" hidden="1" x14ac:dyDescent="0.3">
      <c r="A34" s="9"/>
      <c r="B34" s="33"/>
      <c r="C34" s="33"/>
      <c r="D34" s="33"/>
      <c r="E34" s="33"/>
      <c r="F34" s="33"/>
      <c r="G34" s="6"/>
      <c r="H34" s="6"/>
      <c r="I34" s="20" t="s">
        <v>55</v>
      </c>
      <c r="J34" s="18">
        <v>0</v>
      </c>
      <c r="K34" s="18">
        <v>32182.17</v>
      </c>
      <c r="L34" s="18">
        <f>K34</f>
        <v>32182.17</v>
      </c>
      <c r="M34" s="18">
        <v>24359.64</v>
      </c>
      <c r="N34" s="18">
        <f>M34</f>
        <v>24359.64</v>
      </c>
      <c r="O34" s="18">
        <v>0</v>
      </c>
      <c r="P34" s="18">
        <v>32200</v>
      </c>
      <c r="Q34" s="18">
        <v>30566.61</v>
      </c>
      <c r="R34" s="18">
        <v>0</v>
      </c>
      <c r="S34" s="18">
        <v>988</v>
      </c>
      <c r="T34" s="18">
        <v>40539.660000000003</v>
      </c>
      <c r="U34" s="17">
        <f t="shared" si="8"/>
        <v>988</v>
      </c>
      <c r="V34" s="17">
        <f t="shared" si="9"/>
        <v>8339.6600000000035</v>
      </c>
      <c r="W34" s="17">
        <f t="shared" si="10"/>
        <v>125.89956521739131</v>
      </c>
      <c r="X34" s="18">
        <f t="shared" si="2"/>
        <v>9973.0500000000029</v>
      </c>
      <c r="Y34" s="17">
        <f t="shared" si="3"/>
        <v>132.62726877465315</v>
      </c>
      <c r="Z34" s="18">
        <f t="shared" si="4"/>
        <v>16180.020000000004</v>
      </c>
      <c r="AA34" s="17">
        <f t="shared" si="5"/>
        <v>166.42142494716671</v>
      </c>
      <c r="AB34" s="17">
        <f t="shared" si="6"/>
        <v>75.692969119235897</v>
      </c>
      <c r="AC34" s="32">
        <v>29474.45</v>
      </c>
      <c r="AD34" s="5" t="s">
        <v>66</v>
      </c>
    </row>
    <row r="35" spans="1:30" s="15" customFormat="1" ht="40.5" hidden="1" customHeight="1" x14ac:dyDescent="0.3">
      <c r="A35" s="14"/>
      <c r="B35" s="58" t="s">
        <v>15</v>
      </c>
      <c r="C35" s="58"/>
      <c r="D35" s="58"/>
      <c r="E35" s="58"/>
      <c r="F35" s="58"/>
      <c r="G35" s="58"/>
      <c r="H35" s="58"/>
      <c r="I35" s="58"/>
      <c r="J35" s="17">
        <v>740430</v>
      </c>
      <c r="K35" s="17">
        <v>744358.93</v>
      </c>
      <c r="L35" s="17">
        <f>K35</f>
        <v>744358.93</v>
      </c>
      <c r="M35" s="17">
        <v>726984.37</v>
      </c>
      <c r="N35" s="17">
        <f>M35</f>
        <v>726984.37</v>
      </c>
      <c r="O35" s="17">
        <v>1066860</v>
      </c>
      <c r="P35" s="17">
        <v>350000</v>
      </c>
      <c r="Q35" s="17">
        <v>350000</v>
      </c>
      <c r="R35" s="17">
        <v>57791.65</v>
      </c>
      <c r="S35" s="17">
        <v>78.989999999999995</v>
      </c>
      <c r="T35" s="17">
        <v>84974.19</v>
      </c>
      <c r="U35" s="17">
        <f t="shared" si="8"/>
        <v>-57712.66</v>
      </c>
      <c r="V35" s="17">
        <f t="shared" si="9"/>
        <v>-265025.81</v>
      </c>
      <c r="W35" s="17">
        <f t="shared" si="10"/>
        <v>24.27834</v>
      </c>
      <c r="X35" s="17">
        <f t="shared" si="2"/>
        <v>-265025.81</v>
      </c>
      <c r="Y35" s="17">
        <f t="shared" si="3"/>
        <v>24.27834</v>
      </c>
      <c r="Z35" s="17">
        <f t="shared" si="4"/>
        <v>-642010.17999999993</v>
      </c>
      <c r="AA35" s="17">
        <f t="shared" si="5"/>
        <v>11.68858554689422</v>
      </c>
      <c r="AB35" s="17">
        <f t="shared" si="6"/>
        <v>97.665835754801776</v>
      </c>
      <c r="AC35" s="31">
        <v>740842.18</v>
      </c>
      <c r="AD35" s="15" t="s">
        <v>66</v>
      </c>
    </row>
    <row r="36" spans="1:30" s="15" customFormat="1" ht="76.5" hidden="1" customHeight="1" x14ac:dyDescent="0.3">
      <c r="A36" s="14"/>
      <c r="B36" s="58" t="s">
        <v>13</v>
      </c>
      <c r="C36" s="58"/>
      <c r="D36" s="58"/>
      <c r="E36" s="58"/>
      <c r="F36" s="58"/>
      <c r="G36" s="58"/>
      <c r="H36" s="58"/>
      <c r="I36" s="58"/>
      <c r="J36" s="17">
        <f>J37+J38</f>
        <v>43682692.43</v>
      </c>
      <c r="K36" s="17">
        <f>K37+K38</f>
        <v>45146459.710000001</v>
      </c>
      <c r="L36" s="17">
        <f>L37+L38</f>
        <v>45146459.710000001</v>
      </c>
      <c r="M36" s="17">
        <f t="shared" ref="M36:N36" si="22">M37+M38</f>
        <v>32293690.479999997</v>
      </c>
      <c r="N36" s="17">
        <f t="shared" si="22"/>
        <v>32293690.479999997</v>
      </c>
      <c r="O36" s="17">
        <f t="shared" ref="O36:T36" si="23">O37+O38</f>
        <v>25737024.199999999</v>
      </c>
      <c r="P36" s="17">
        <f t="shared" si="23"/>
        <v>25041651.489999998</v>
      </c>
      <c r="Q36" s="17">
        <f t="shared" si="23"/>
        <v>21122396.529999997</v>
      </c>
      <c r="R36" s="17">
        <f t="shared" ref="R36" si="24">R37+R38</f>
        <v>439325.72</v>
      </c>
      <c r="S36" s="17">
        <f t="shared" si="23"/>
        <v>865138.22000000009</v>
      </c>
      <c r="T36" s="17">
        <f t="shared" si="23"/>
        <v>21153416.849999998</v>
      </c>
      <c r="U36" s="17">
        <f t="shared" si="8"/>
        <v>425812.50000000012</v>
      </c>
      <c r="V36" s="17">
        <f t="shared" si="9"/>
        <v>-3888234.6400000006</v>
      </c>
      <c r="W36" s="17">
        <f t="shared" si="10"/>
        <v>84.472930463261548</v>
      </c>
      <c r="X36" s="17">
        <f t="shared" si="2"/>
        <v>31020.320000000298</v>
      </c>
      <c r="Y36" s="17">
        <f t="shared" si="3"/>
        <v>100.1468598506611</v>
      </c>
      <c r="Z36" s="17">
        <f t="shared" si="4"/>
        <v>-11140273.629999999</v>
      </c>
      <c r="AA36" s="17">
        <f t="shared" si="5"/>
        <v>65.503250125905083</v>
      </c>
      <c r="AB36" s="17">
        <f t="shared" si="6"/>
        <v>71.530947692110843</v>
      </c>
      <c r="AC36" s="17">
        <f>AC37+AC38</f>
        <v>43485252</v>
      </c>
    </row>
    <row r="37" spans="1:30" s="5" customFormat="1" ht="36" hidden="1" customHeight="1" x14ac:dyDescent="0.3">
      <c r="A37" s="9"/>
      <c r="B37" s="67" t="s">
        <v>14</v>
      </c>
      <c r="C37" s="67"/>
      <c r="D37" s="67"/>
      <c r="E37" s="67"/>
      <c r="F37" s="67"/>
      <c r="G37" s="67"/>
      <c r="H37" s="67"/>
      <c r="I37" s="67"/>
      <c r="J37" s="18">
        <v>43485252</v>
      </c>
      <c r="K37" s="18">
        <v>44475755.740000002</v>
      </c>
      <c r="L37" s="18">
        <f>K37</f>
        <v>44475755.740000002</v>
      </c>
      <c r="M37" s="18">
        <v>31870839.329999998</v>
      </c>
      <c r="N37" s="18">
        <f>M37</f>
        <v>31870839.329999998</v>
      </c>
      <c r="O37" s="18">
        <f>250000+25487024.2</f>
        <v>25737024.199999999</v>
      </c>
      <c r="P37" s="18">
        <v>25011552.5</v>
      </c>
      <c r="Q37" s="18">
        <v>21092297.539999999</v>
      </c>
      <c r="R37" s="18">
        <v>439325.72</v>
      </c>
      <c r="S37" s="18">
        <v>832758.67</v>
      </c>
      <c r="T37" s="18">
        <v>19993064.379999999</v>
      </c>
      <c r="U37" s="17">
        <f t="shared" si="8"/>
        <v>393432.95000000007</v>
      </c>
      <c r="V37" s="17">
        <f t="shared" si="9"/>
        <v>-5018488.120000001</v>
      </c>
      <c r="W37" s="17">
        <f t="shared" si="10"/>
        <v>79.935319408901137</v>
      </c>
      <c r="X37" s="18">
        <f t="shared" si="2"/>
        <v>-1099233.1600000001</v>
      </c>
      <c r="Y37" s="17">
        <f t="shared" si="3"/>
        <v>94.788461722032011</v>
      </c>
      <c r="Z37" s="18">
        <f t="shared" si="4"/>
        <v>-11877774.949999999</v>
      </c>
      <c r="AA37" s="17">
        <f t="shared" si="5"/>
        <v>62.731527629335261</v>
      </c>
      <c r="AB37" s="17">
        <f t="shared" si="6"/>
        <v>71.658904496897478</v>
      </c>
      <c r="AC37" s="32">
        <v>43485252</v>
      </c>
      <c r="AD37" s="15" t="s">
        <v>66</v>
      </c>
    </row>
    <row r="38" spans="1:30" s="5" customFormat="1" ht="36.75" hidden="1" customHeight="1" x14ac:dyDescent="0.3">
      <c r="A38" s="9"/>
      <c r="B38" s="67" t="s">
        <v>12</v>
      </c>
      <c r="C38" s="67"/>
      <c r="D38" s="67"/>
      <c r="E38" s="67"/>
      <c r="F38" s="67"/>
      <c r="G38" s="67"/>
      <c r="H38" s="67"/>
      <c r="I38" s="67"/>
      <c r="J38" s="18">
        <v>197440.43</v>
      </c>
      <c r="K38" s="18">
        <v>670703.97</v>
      </c>
      <c r="L38" s="18">
        <f>K38</f>
        <v>670703.97</v>
      </c>
      <c r="M38" s="18">
        <v>422851.15</v>
      </c>
      <c r="N38" s="18">
        <f>M38</f>
        <v>422851.15</v>
      </c>
      <c r="O38" s="18">
        <v>0</v>
      </c>
      <c r="P38" s="18">
        <v>30098.99</v>
      </c>
      <c r="Q38" s="18">
        <v>30098.99</v>
      </c>
      <c r="R38" s="18">
        <v>0</v>
      </c>
      <c r="S38" s="18">
        <v>32379.55</v>
      </c>
      <c r="T38" s="18">
        <v>1160352.47</v>
      </c>
      <c r="U38" s="17">
        <f t="shared" si="8"/>
        <v>32379.55</v>
      </c>
      <c r="V38" s="17">
        <f t="shared" si="9"/>
        <v>1130253.48</v>
      </c>
      <c r="W38" s="17">
        <f t="shared" si="10"/>
        <v>3855.1209525635245</v>
      </c>
      <c r="X38" s="18">
        <f t="shared" si="2"/>
        <v>1130253.48</v>
      </c>
      <c r="Y38" s="17">
        <f t="shared" si="3"/>
        <v>3855.1209525635245</v>
      </c>
      <c r="Z38" s="18">
        <f t="shared" si="4"/>
        <v>737501.32</v>
      </c>
      <c r="AA38" s="17">
        <f t="shared" si="5"/>
        <v>274.41156775853631</v>
      </c>
      <c r="AB38" s="17">
        <f t="shared" si="6"/>
        <v>63.045869551062893</v>
      </c>
      <c r="AC38" s="18">
        <v>0</v>
      </c>
    </row>
    <row r="39" spans="1:30" s="15" customFormat="1" ht="60" hidden="1" customHeight="1" x14ac:dyDescent="0.3">
      <c r="A39" s="14"/>
      <c r="B39" s="58" t="s">
        <v>11</v>
      </c>
      <c r="C39" s="58"/>
      <c r="D39" s="58"/>
      <c r="E39" s="58"/>
      <c r="F39" s="58"/>
      <c r="G39" s="58"/>
      <c r="H39" s="58"/>
      <c r="I39" s="58"/>
      <c r="J39" s="17">
        <f>J40+J41</f>
        <v>1411870</v>
      </c>
      <c r="K39" s="17">
        <f>K40+K41</f>
        <v>1419651.91</v>
      </c>
      <c r="L39" s="17">
        <f>L40+L41</f>
        <v>1419651.91</v>
      </c>
      <c r="M39" s="17">
        <f t="shared" ref="M39" si="25">M40+M41</f>
        <v>1047748.48</v>
      </c>
      <c r="N39" s="17">
        <f t="shared" ref="N39" si="26">N40+N41</f>
        <v>1047748.48</v>
      </c>
      <c r="O39" s="17">
        <f t="shared" ref="O39:T39" si="27">O40+O41</f>
        <v>1586000</v>
      </c>
      <c r="P39" s="17">
        <f t="shared" si="27"/>
        <v>3954000</v>
      </c>
      <c r="Q39" s="17">
        <f t="shared" si="27"/>
        <v>3330493.93</v>
      </c>
      <c r="R39" s="17">
        <f t="shared" ref="R39" si="28">R40+R41</f>
        <v>0</v>
      </c>
      <c r="S39" s="17">
        <f t="shared" si="27"/>
        <v>0</v>
      </c>
      <c r="T39" s="17">
        <f t="shared" si="27"/>
        <v>3716640.89</v>
      </c>
      <c r="U39" s="17">
        <f t="shared" si="8"/>
        <v>0</v>
      </c>
      <c r="V39" s="17">
        <f t="shared" si="9"/>
        <v>-237359.10999999987</v>
      </c>
      <c r="W39" s="17">
        <f t="shared" si="10"/>
        <v>93.996987607486091</v>
      </c>
      <c r="X39" s="17">
        <f t="shared" ref="X39:X62" si="29">T39-Q39</f>
        <v>386146.95999999996</v>
      </c>
      <c r="Y39" s="17">
        <f t="shared" si="3"/>
        <v>111.59428505549025</v>
      </c>
      <c r="Z39" s="17">
        <f t="shared" ref="Z39:Z62" si="30">T39-N39</f>
        <v>2668892.41</v>
      </c>
      <c r="AA39" s="17">
        <f t="shared" si="5"/>
        <v>354.7264406434644</v>
      </c>
      <c r="AB39" s="17">
        <f t="shared" si="6"/>
        <v>73.803195883419065</v>
      </c>
      <c r="AC39" s="17">
        <f>AC40+AC41</f>
        <v>1411920.5699999998</v>
      </c>
    </row>
    <row r="40" spans="1:30" s="5" customFormat="1" ht="75" hidden="1" customHeight="1" x14ac:dyDescent="0.3">
      <c r="A40" s="9"/>
      <c r="B40" s="67" t="s">
        <v>47</v>
      </c>
      <c r="C40" s="67"/>
      <c r="D40" s="67"/>
      <c r="E40" s="67"/>
      <c r="F40" s="67"/>
      <c r="G40" s="67"/>
      <c r="H40" s="67"/>
      <c r="I40" s="67"/>
      <c r="J40" s="18">
        <v>430130</v>
      </c>
      <c r="K40" s="18">
        <v>430132.04</v>
      </c>
      <c r="L40" s="18">
        <f t="shared" ref="L40:L53" si="31">K40</f>
        <v>430132.04</v>
      </c>
      <c r="M40" s="18">
        <v>430132</v>
      </c>
      <c r="N40" s="18">
        <f>M40</f>
        <v>430132</v>
      </c>
      <c r="O40" s="18">
        <v>1454000</v>
      </c>
      <c r="P40" s="18">
        <v>454000</v>
      </c>
      <c r="Q40" s="18">
        <v>0</v>
      </c>
      <c r="R40" s="18">
        <v>0</v>
      </c>
      <c r="S40" s="18">
        <v>0</v>
      </c>
      <c r="T40" s="18">
        <v>50000</v>
      </c>
      <c r="U40" s="17">
        <f t="shared" si="8"/>
        <v>0</v>
      </c>
      <c r="V40" s="17">
        <f t="shared" si="9"/>
        <v>-404000</v>
      </c>
      <c r="W40" s="17">
        <f t="shared" si="10"/>
        <v>11.013215859030836</v>
      </c>
      <c r="X40" s="18">
        <f t="shared" si="29"/>
        <v>50000</v>
      </c>
      <c r="Y40" s="17">
        <v>0</v>
      </c>
      <c r="Z40" s="18">
        <f t="shared" si="30"/>
        <v>-380132</v>
      </c>
      <c r="AA40" s="17">
        <f t="shared" si="5"/>
        <v>11.624338575135075</v>
      </c>
      <c r="AB40" s="17">
        <f t="shared" si="6"/>
        <v>99.999990700530006</v>
      </c>
      <c r="AC40" s="32">
        <v>430132</v>
      </c>
      <c r="AD40" s="5" t="s">
        <v>67</v>
      </c>
    </row>
    <row r="41" spans="1:30" s="5" customFormat="1" ht="76.5" hidden="1" customHeight="1" x14ac:dyDescent="0.3">
      <c r="A41" s="9"/>
      <c r="B41" s="67" t="s">
        <v>10</v>
      </c>
      <c r="C41" s="67"/>
      <c r="D41" s="67"/>
      <c r="E41" s="67"/>
      <c r="F41" s="67"/>
      <c r="G41" s="67"/>
      <c r="H41" s="67"/>
      <c r="I41" s="67"/>
      <c r="J41" s="18">
        <v>981740</v>
      </c>
      <c r="K41" s="18">
        <v>989519.87</v>
      </c>
      <c r="L41" s="18">
        <f t="shared" si="31"/>
        <v>989519.87</v>
      </c>
      <c r="M41" s="18">
        <v>617616.48</v>
      </c>
      <c r="N41" s="18">
        <f>M41</f>
        <v>617616.48</v>
      </c>
      <c r="O41" s="18">
        <v>132000</v>
      </c>
      <c r="P41" s="18">
        <v>3500000</v>
      </c>
      <c r="Q41" s="18">
        <v>3330493.93</v>
      </c>
      <c r="R41" s="18">
        <v>0</v>
      </c>
      <c r="S41" s="18">
        <v>0</v>
      </c>
      <c r="T41" s="18">
        <v>3666640.89</v>
      </c>
      <c r="U41" s="17">
        <f t="shared" si="8"/>
        <v>0</v>
      </c>
      <c r="V41" s="17">
        <f t="shared" si="9"/>
        <v>166640.89000000013</v>
      </c>
      <c r="W41" s="17">
        <f t="shared" si="10"/>
        <v>104.76116828571429</v>
      </c>
      <c r="X41" s="18">
        <f t="shared" si="29"/>
        <v>336146.95999999996</v>
      </c>
      <c r="Y41" s="17">
        <f t="shared" si="3"/>
        <v>110.09300623466383</v>
      </c>
      <c r="Z41" s="18">
        <f t="shared" si="30"/>
        <v>3049024.41</v>
      </c>
      <c r="AA41" s="17">
        <f t="shared" si="5"/>
        <v>593.67601233697656</v>
      </c>
      <c r="AB41" s="17">
        <f t="shared" si="6"/>
        <v>62.415773419486761</v>
      </c>
      <c r="AC41" s="32">
        <v>981788.57</v>
      </c>
      <c r="AD41" s="5" t="s">
        <v>66</v>
      </c>
    </row>
    <row r="42" spans="1:30" s="15" customFormat="1" ht="34.5" hidden="1" customHeight="1" x14ac:dyDescent="0.3">
      <c r="A42" s="14"/>
      <c r="B42" s="58" t="s">
        <v>9</v>
      </c>
      <c r="C42" s="58"/>
      <c r="D42" s="58"/>
      <c r="E42" s="58"/>
      <c r="F42" s="58"/>
      <c r="G42" s="58"/>
      <c r="H42" s="58"/>
      <c r="I42" s="58"/>
      <c r="J42" s="17">
        <v>6085020</v>
      </c>
      <c r="K42" s="17">
        <v>6463120.6699999999</v>
      </c>
      <c r="L42" s="17">
        <f t="shared" si="31"/>
        <v>6463120.6699999999</v>
      </c>
      <c r="M42" s="17">
        <v>4880282.0199999996</v>
      </c>
      <c r="N42" s="17">
        <f>M42</f>
        <v>4880282.0199999996</v>
      </c>
      <c r="O42" s="17">
        <v>805500</v>
      </c>
      <c r="P42" s="17">
        <v>1110000</v>
      </c>
      <c r="Q42" s="17">
        <v>967900</v>
      </c>
      <c r="R42" s="17">
        <v>145040.51</v>
      </c>
      <c r="S42" s="17">
        <v>31767.37</v>
      </c>
      <c r="T42" s="17">
        <v>1897766.56</v>
      </c>
      <c r="U42" s="17">
        <f t="shared" si="8"/>
        <v>-113273.14000000001</v>
      </c>
      <c r="V42" s="17">
        <f t="shared" si="9"/>
        <v>787766.56</v>
      </c>
      <c r="W42" s="17">
        <f t="shared" si="10"/>
        <v>170.96996036036037</v>
      </c>
      <c r="X42" s="17">
        <f t="shared" si="29"/>
        <v>929866.56</v>
      </c>
      <c r="Y42" s="17">
        <f t="shared" si="3"/>
        <v>196.0705196817853</v>
      </c>
      <c r="Z42" s="17">
        <f t="shared" si="30"/>
        <v>-2982515.4599999995</v>
      </c>
      <c r="AA42" s="17">
        <f t="shared" si="5"/>
        <v>38.886411732410501</v>
      </c>
      <c r="AB42" s="17">
        <f t="shared" si="6"/>
        <v>75.509684395231929</v>
      </c>
      <c r="AC42" s="31">
        <v>6143471.29</v>
      </c>
      <c r="AD42" s="15" t="s">
        <v>66</v>
      </c>
    </row>
    <row r="43" spans="1:30" s="5" customFormat="1" ht="55.5" hidden="1" customHeight="1" x14ac:dyDescent="0.3">
      <c r="A43" s="9"/>
      <c r="B43" s="33"/>
      <c r="C43" s="33"/>
      <c r="D43" s="33"/>
      <c r="E43" s="33"/>
      <c r="F43" s="33"/>
      <c r="G43" s="33"/>
      <c r="H43" s="33"/>
      <c r="I43" s="22" t="s">
        <v>56</v>
      </c>
      <c r="J43" s="18">
        <v>103000</v>
      </c>
      <c r="K43" s="18">
        <v>92637.69</v>
      </c>
      <c r="L43" s="17">
        <f t="shared" si="31"/>
        <v>92637.69</v>
      </c>
      <c r="M43" s="18">
        <v>88013.92</v>
      </c>
      <c r="N43" s="18">
        <f>M43</f>
        <v>88013.92</v>
      </c>
      <c r="O43" s="18">
        <v>65400</v>
      </c>
      <c r="P43" s="18"/>
      <c r="Q43" s="18">
        <v>41326.550000000003</v>
      </c>
      <c r="R43" s="18"/>
      <c r="S43" s="18"/>
      <c r="T43" s="18">
        <v>124779.15</v>
      </c>
      <c r="U43" s="17">
        <f t="shared" si="8"/>
        <v>0</v>
      </c>
      <c r="V43" s="17">
        <f t="shared" si="9"/>
        <v>124779.15</v>
      </c>
      <c r="W43" s="17" t="e">
        <f t="shared" si="10"/>
        <v>#DIV/0!</v>
      </c>
      <c r="X43" s="18">
        <f t="shared" si="29"/>
        <v>83452.599999999991</v>
      </c>
      <c r="Y43" s="17">
        <f t="shared" si="3"/>
        <v>301.93459168500635</v>
      </c>
      <c r="Z43" s="18">
        <f t="shared" si="30"/>
        <v>36765.229999999996</v>
      </c>
      <c r="AA43" s="17">
        <f t="shared" si="5"/>
        <v>141.77206287369088</v>
      </c>
      <c r="AB43" s="17">
        <f t="shared" si="6"/>
        <v>95.008759393719771</v>
      </c>
      <c r="AC43" s="18"/>
    </row>
    <row r="44" spans="1:30" s="5" customFormat="1" ht="110.25" hidden="1" customHeight="1" x14ac:dyDescent="0.3">
      <c r="A44" s="9"/>
      <c r="B44" s="33"/>
      <c r="C44" s="33"/>
      <c r="D44" s="33"/>
      <c r="E44" s="33"/>
      <c r="F44" s="33"/>
      <c r="G44" s="33"/>
      <c r="H44" s="33"/>
      <c r="I44" s="22" t="s">
        <v>57</v>
      </c>
      <c r="J44" s="18">
        <v>130000</v>
      </c>
      <c r="K44" s="18">
        <v>60000</v>
      </c>
      <c r="L44" s="17">
        <f t="shared" si="31"/>
        <v>60000</v>
      </c>
      <c r="M44" s="18">
        <v>60000</v>
      </c>
      <c r="N44" s="18">
        <f t="shared" ref="N44:N51" si="32">M44</f>
        <v>60000</v>
      </c>
      <c r="O44" s="18">
        <v>79400</v>
      </c>
      <c r="P44" s="18"/>
      <c r="Q44" s="18">
        <v>91600</v>
      </c>
      <c r="R44" s="18"/>
      <c r="S44" s="18"/>
      <c r="T44" s="18">
        <v>80000</v>
      </c>
      <c r="U44" s="17">
        <f t="shared" si="8"/>
        <v>0</v>
      </c>
      <c r="V44" s="17">
        <f t="shared" si="9"/>
        <v>80000</v>
      </c>
      <c r="W44" s="17" t="e">
        <f t="shared" si="10"/>
        <v>#DIV/0!</v>
      </c>
      <c r="X44" s="18">
        <f t="shared" si="29"/>
        <v>-11600</v>
      </c>
      <c r="Y44" s="17">
        <f t="shared" si="3"/>
        <v>87.336244541484717</v>
      </c>
      <c r="Z44" s="18">
        <f t="shared" si="30"/>
        <v>20000</v>
      </c>
      <c r="AA44" s="17">
        <f t="shared" si="5"/>
        <v>133.33333333333331</v>
      </c>
      <c r="AB44" s="17">
        <f t="shared" si="6"/>
        <v>100</v>
      </c>
      <c r="AC44" s="18"/>
    </row>
    <row r="45" spans="1:30" s="5" customFormat="1" ht="110.25" hidden="1" customHeight="1" x14ac:dyDescent="0.3">
      <c r="A45" s="9"/>
      <c r="B45" s="33"/>
      <c r="C45" s="33"/>
      <c r="D45" s="33"/>
      <c r="E45" s="33"/>
      <c r="F45" s="33"/>
      <c r="G45" s="33"/>
      <c r="H45" s="33"/>
      <c r="I45" s="22" t="s">
        <v>58</v>
      </c>
      <c r="J45" s="18">
        <v>100000</v>
      </c>
      <c r="K45" s="18">
        <v>213500</v>
      </c>
      <c r="L45" s="17">
        <f t="shared" si="31"/>
        <v>213500</v>
      </c>
      <c r="M45" s="18">
        <v>213000</v>
      </c>
      <c r="N45" s="18">
        <f t="shared" si="32"/>
        <v>213000</v>
      </c>
      <c r="O45" s="18">
        <v>232290.89</v>
      </c>
      <c r="P45" s="18"/>
      <c r="Q45" s="18">
        <v>229284.13</v>
      </c>
      <c r="R45" s="18"/>
      <c r="S45" s="18"/>
      <c r="T45" s="18">
        <v>359450.33</v>
      </c>
      <c r="U45" s="17">
        <f t="shared" si="8"/>
        <v>0</v>
      </c>
      <c r="V45" s="17">
        <f t="shared" si="9"/>
        <v>359450.33</v>
      </c>
      <c r="W45" s="17" t="e">
        <f t="shared" si="10"/>
        <v>#DIV/0!</v>
      </c>
      <c r="X45" s="18">
        <f t="shared" si="29"/>
        <v>130166.20000000001</v>
      </c>
      <c r="Y45" s="17">
        <f t="shared" si="3"/>
        <v>156.77069756201618</v>
      </c>
      <c r="Z45" s="18">
        <f t="shared" si="30"/>
        <v>146450.33000000002</v>
      </c>
      <c r="AA45" s="17">
        <f t="shared" si="5"/>
        <v>168.75602347417842</v>
      </c>
      <c r="AB45" s="17">
        <f t="shared" si="6"/>
        <v>99.76580796252928</v>
      </c>
      <c r="AC45" s="18"/>
    </row>
    <row r="46" spans="1:30" s="5" customFormat="1" ht="129" hidden="1" customHeight="1" x14ac:dyDescent="0.3">
      <c r="A46" s="9"/>
      <c r="B46" s="33"/>
      <c r="C46" s="33"/>
      <c r="D46" s="33"/>
      <c r="E46" s="33"/>
      <c r="F46" s="33"/>
      <c r="G46" s="33"/>
      <c r="H46" s="33"/>
      <c r="I46" s="22" t="s">
        <v>59</v>
      </c>
      <c r="J46" s="18">
        <v>2300000</v>
      </c>
      <c r="K46" s="18">
        <v>223236.18</v>
      </c>
      <c r="L46" s="17">
        <f t="shared" si="31"/>
        <v>223236.18</v>
      </c>
      <c r="M46" s="18">
        <v>223236.18</v>
      </c>
      <c r="N46" s="18">
        <f t="shared" si="32"/>
        <v>223236.18</v>
      </c>
      <c r="O46" s="18">
        <v>243484.57</v>
      </c>
      <c r="P46" s="18"/>
      <c r="Q46" s="18">
        <v>264514</v>
      </c>
      <c r="R46" s="18"/>
      <c r="S46" s="18"/>
      <c r="T46" s="18">
        <v>244070</v>
      </c>
      <c r="U46" s="17">
        <f t="shared" si="8"/>
        <v>0</v>
      </c>
      <c r="V46" s="17">
        <f t="shared" si="9"/>
        <v>244070</v>
      </c>
      <c r="W46" s="17" t="e">
        <f t="shared" si="10"/>
        <v>#DIV/0!</v>
      </c>
      <c r="X46" s="18">
        <f t="shared" si="29"/>
        <v>-20444</v>
      </c>
      <c r="Y46" s="17">
        <f t="shared" si="3"/>
        <v>92.271108523556407</v>
      </c>
      <c r="Z46" s="18">
        <f t="shared" si="30"/>
        <v>20833.820000000007</v>
      </c>
      <c r="AA46" s="17">
        <f t="shared" si="5"/>
        <v>109.33263595533664</v>
      </c>
      <c r="AB46" s="17">
        <f t="shared" si="6"/>
        <v>100</v>
      </c>
      <c r="AC46" s="18"/>
    </row>
    <row r="47" spans="1:30" s="5" customFormat="1" ht="111" hidden="1" customHeight="1" x14ac:dyDescent="0.3">
      <c r="A47" s="9"/>
      <c r="B47" s="33"/>
      <c r="C47" s="33"/>
      <c r="D47" s="33"/>
      <c r="E47" s="33"/>
      <c r="F47" s="33"/>
      <c r="G47" s="33"/>
      <c r="H47" s="33"/>
      <c r="I47" s="22" t="s">
        <v>60</v>
      </c>
      <c r="J47" s="18">
        <v>900000</v>
      </c>
      <c r="K47" s="18">
        <v>1015295.55</v>
      </c>
      <c r="L47" s="17">
        <f t="shared" si="31"/>
        <v>1015295.55</v>
      </c>
      <c r="M47" s="18">
        <v>979495.55</v>
      </c>
      <c r="N47" s="18">
        <f t="shared" si="32"/>
        <v>979495.55</v>
      </c>
      <c r="O47" s="18">
        <v>965090.33</v>
      </c>
      <c r="P47" s="18"/>
      <c r="Q47" s="18">
        <v>893580</v>
      </c>
      <c r="R47" s="18"/>
      <c r="S47" s="18"/>
      <c r="T47" s="18">
        <v>1159100</v>
      </c>
      <c r="U47" s="17">
        <f t="shared" si="8"/>
        <v>0</v>
      </c>
      <c r="V47" s="17">
        <f t="shared" si="9"/>
        <v>1159100</v>
      </c>
      <c r="W47" s="17" t="e">
        <f t="shared" si="10"/>
        <v>#DIV/0!</v>
      </c>
      <c r="X47" s="18">
        <f t="shared" si="29"/>
        <v>265520</v>
      </c>
      <c r="Y47" s="17">
        <f t="shared" si="3"/>
        <v>129.71418339712167</v>
      </c>
      <c r="Z47" s="18">
        <f t="shared" si="30"/>
        <v>179604.44999999995</v>
      </c>
      <c r="AA47" s="17">
        <f t="shared" si="5"/>
        <v>118.33642327420478</v>
      </c>
      <c r="AB47" s="17">
        <f t="shared" si="6"/>
        <v>96.473933132081584</v>
      </c>
      <c r="AC47" s="18"/>
    </row>
    <row r="48" spans="1:30" s="5" customFormat="1" ht="61.5" hidden="1" customHeight="1" x14ac:dyDescent="0.3">
      <c r="A48" s="9"/>
      <c r="B48" s="33"/>
      <c r="C48" s="33"/>
      <c r="D48" s="33"/>
      <c r="E48" s="33"/>
      <c r="F48" s="33"/>
      <c r="G48" s="33"/>
      <c r="H48" s="33"/>
      <c r="I48" s="22" t="s">
        <v>61</v>
      </c>
      <c r="J48" s="18">
        <v>0</v>
      </c>
      <c r="K48" s="18">
        <v>272000</v>
      </c>
      <c r="L48" s="17">
        <f t="shared" si="31"/>
        <v>272000</v>
      </c>
      <c r="M48" s="18">
        <v>272000</v>
      </c>
      <c r="N48" s="18">
        <f t="shared" si="32"/>
        <v>272000</v>
      </c>
      <c r="O48" s="18">
        <v>420000</v>
      </c>
      <c r="P48" s="18"/>
      <c r="Q48" s="18">
        <v>413400</v>
      </c>
      <c r="R48" s="18"/>
      <c r="S48" s="18"/>
      <c r="T48" s="18">
        <v>435000</v>
      </c>
      <c r="U48" s="17">
        <f t="shared" si="8"/>
        <v>0</v>
      </c>
      <c r="V48" s="17">
        <f t="shared" si="9"/>
        <v>435000</v>
      </c>
      <c r="W48" s="17" t="e">
        <f t="shared" si="10"/>
        <v>#DIV/0!</v>
      </c>
      <c r="X48" s="18">
        <f t="shared" si="29"/>
        <v>21600</v>
      </c>
      <c r="Y48" s="17">
        <f t="shared" si="3"/>
        <v>105.22496371552977</v>
      </c>
      <c r="Z48" s="18">
        <f t="shared" si="30"/>
        <v>163000</v>
      </c>
      <c r="AA48" s="17">
        <f t="shared" si="5"/>
        <v>159.9264705882353</v>
      </c>
      <c r="AB48" s="17">
        <f t="shared" si="6"/>
        <v>100</v>
      </c>
      <c r="AC48" s="18"/>
    </row>
    <row r="49" spans="1:29" s="5" customFormat="1" ht="112.5" hidden="1" customHeight="1" x14ac:dyDescent="0.3">
      <c r="A49" s="9"/>
      <c r="B49" s="33"/>
      <c r="C49" s="33"/>
      <c r="D49" s="33"/>
      <c r="E49" s="33"/>
      <c r="F49" s="33"/>
      <c r="G49" s="33"/>
      <c r="H49" s="33"/>
      <c r="I49" s="22" t="s">
        <v>62</v>
      </c>
      <c r="J49" s="18">
        <v>0</v>
      </c>
      <c r="K49" s="18">
        <v>116738</v>
      </c>
      <c r="L49" s="17">
        <f t="shared" si="31"/>
        <v>116738</v>
      </c>
      <c r="M49" s="18">
        <v>116738</v>
      </c>
      <c r="N49" s="18">
        <f t="shared" si="32"/>
        <v>116738</v>
      </c>
      <c r="O49" s="18">
        <v>650000</v>
      </c>
      <c r="P49" s="18"/>
      <c r="Q49" s="18">
        <v>647633.24</v>
      </c>
      <c r="R49" s="18"/>
      <c r="S49" s="18"/>
      <c r="T49" s="18">
        <v>976062.57</v>
      </c>
      <c r="U49" s="17">
        <f t="shared" si="8"/>
        <v>0</v>
      </c>
      <c r="V49" s="17">
        <f t="shared" si="9"/>
        <v>976062.57</v>
      </c>
      <c r="W49" s="17" t="e">
        <f t="shared" si="10"/>
        <v>#DIV/0!</v>
      </c>
      <c r="X49" s="18">
        <f t="shared" si="29"/>
        <v>328429.32999999996</v>
      </c>
      <c r="Y49" s="17">
        <f t="shared" si="3"/>
        <v>150.71224108262263</v>
      </c>
      <c r="Z49" s="18">
        <f t="shared" si="30"/>
        <v>859324.57</v>
      </c>
      <c r="AA49" s="17">
        <f t="shared" si="5"/>
        <v>836.11383611163455</v>
      </c>
      <c r="AB49" s="17">
        <f t="shared" si="6"/>
        <v>100</v>
      </c>
      <c r="AC49" s="18"/>
    </row>
    <row r="50" spans="1:29" s="5" customFormat="1" ht="133.5" hidden="1" customHeight="1" x14ac:dyDescent="0.3">
      <c r="A50" s="9"/>
      <c r="B50" s="33"/>
      <c r="C50" s="33"/>
      <c r="D50" s="33"/>
      <c r="E50" s="33"/>
      <c r="F50" s="33"/>
      <c r="G50" s="33"/>
      <c r="H50" s="33"/>
      <c r="I50" s="22" t="s">
        <v>63</v>
      </c>
      <c r="J50" s="18">
        <v>300000</v>
      </c>
      <c r="K50" s="18">
        <v>422549.02</v>
      </c>
      <c r="L50" s="17">
        <f t="shared" si="31"/>
        <v>422549.02</v>
      </c>
      <c r="M50" s="18">
        <v>409900.83</v>
      </c>
      <c r="N50" s="18">
        <f t="shared" si="32"/>
        <v>409900.83</v>
      </c>
      <c r="O50" s="18">
        <v>280874.18</v>
      </c>
      <c r="P50" s="18"/>
      <c r="Q50" s="18">
        <v>229112.76</v>
      </c>
      <c r="R50" s="18"/>
      <c r="S50" s="18"/>
      <c r="T50" s="18">
        <v>314616.99</v>
      </c>
      <c r="U50" s="17">
        <f t="shared" si="8"/>
        <v>0</v>
      </c>
      <c r="V50" s="17">
        <f t="shared" si="9"/>
        <v>314616.99</v>
      </c>
      <c r="W50" s="17" t="e">
        <f t="shared" si="10"/>
        <v>#DIV/0!</v>
      </c>
      <c r="X50" s="18">
        <f t="shared" si="29"/>
        <v>85504.229999999981</v>
      </c>
      <c r="Y50" s="17">
        <f t="shared" si="3"/>
        <v>137.31971541000161</v>
      </c>
      <c r="Z50" s="18">
        <f t="shared" si="30"/>
        <v>-95283.840000000026</v>
      </c>
      <c r="AA50" s="17">
        <f t="shared" si="5"/>
        <v>76.754416427993078</v>
      </c>
      <c r="AB50" s="17">
        <f t="shared" si="6"/>
        <v>97.006692856606307</v>
      </c>
      <c r="AC50" s="18"/>
    </row>
    <row r="51" spans="1:29" s="5" customFormat="1" ht="55.5" hidden="1" customHeight="1" x14ac:dyDescent="0.3">
      <c r="A51" s="9"/>
      <c r="B51" s="33"/>
      <c r="C51" s="33"/>
      <c r="D51" s="33"/>
      <c r="E51" s="33"/>
      <c r="F51" s="33"/>
      <c r="G51" s="33"/>
      <c r="H51" s="33"/>
      <c r="I51" s="22" t="s">
        <v>64</v>
      </c>
      <c r="J51" s="18">
        <v>2099620</v>
      </c>
      <c r="K51" s="18">
        <v>3141481.22</v>
      </c>
      <c r="L51" s="17">
        <f t="shared" si="31"/>
        <v>3141481.22</v>
      </c>
      <c r="M51" s="18">
        <v>2961477.82</v>
      </c>
      <c r="N51" s="18">
        <f t="shared" si="32"/>
        <v>2961477.82</v>
      </c>
      <c r="O51" s="18">
        <v>2236480.0299999998</v>
      </c>
      <c r="P51" s="18"/>
      <c r="Q51" s="18">
        <v>2141995.2799999998</v>
      </c>
      <c r="R51" s="18"/>
      <c r="S51" s="18"/>
      <c r="T51" s="18">
        <v>2450392.25</v>
      </c>
      <c r="U51" s="17">
        <f t="shared" si="8"/>
        <v>0</v>
      </c>
      <c r="V51" s="17">
        <f t="shared" si="9"/>
        <v>2450392.25</v>
      </c>
      <c r="W51" s="17" t="e">
        <f t="shared" si="10"/>
        <v>#DIV/0!</v>
      </c>
      <c r="X51" s="18">
        <f t="shared" si="29"/>
        <v>308396.9700000002</v>
      </c>
      <c r="Y51" s="17">
        <f t="shared" si="3"/>
        <v>114.39764937297154</v>
      </c>
      <c r="Z51" s="18">
        <f t="shared" si="30"/>
        <v>-511085.56999999983</v>
      </c>
      <c r="AA51" s="17">
        <f t="shared" si="5"/>
        <v>82.742211792084262</v>
      </c>
      <c r="AB51" s="17">
        <f t="shared" si="6"/>
        <v>94.270110581784721</v>
      </c>
      <c r="AC51" s="18"/>
    </row>
    <row r="52" spans="1:29" s="45" customFormat="1" ht="55.5" hidden="1" customHeight="1" x14ac:dyDescent="0.3">
      <c r="A52" s="42"/>
      <c r="B52" s="43"/>
      <c r="C52" s="43"/>
      <c r="D52" s="43"/>
      <c r="E52" s="43"/>
      <c r="F52" s="43"/>
      <c r="G52" s="43"/>
      <c r="H52" s="43"/>
      <c r="I52" s="44" t="s">
        <v>76</v>
      </c>
      <c r="J52" s="37"/>
      <c r="K52" s="37">
        <v>642591.99</v>
      </c>
      <c r="L52" s="37">
        <f t="shared" si="31"/>
        <v>642591.99</v>
      </c>
      <c r="M52" s="37">
        <v>585660.4</v>
      </c>
      <c r="N52" s="37">
        <f>M52</f>
        <v>585660.4</v>
      </c>
      <c r="O52" s="37">
        <v>650000</v>
      </c>
      <c r="P52" s="37">
        <v>650000</v>
      </c>
      <c r="Q52" s="37">
        <v>230000</v>
      </c>
      <c r="R52" s="37">
        <v>560.87</v>
      </c>
      <c r="S52" s="37">
        <v>1571.13</v>
      </c>
      <c r="T52" s="37">
        <v>211941.43</v>
      </c>
      <c r="U52" s="37">
        <f t="shared" si="8"/>
        <v>1010.2600000000001</v>
      </c>
      <c r="V52" s="19">
        <f t="shared" si="9"/>
        <v>-438058.57</v>
      </c>
      <c r="W52" s="17">
        <f t="shared" si="10"/>
        <v>32.606373846153843</v>
      </c>
      <c r="X52" s="37">
        <f t="shared" si="29"/>
        <v>-18058.570000000007</v>
      </c>
      <c r="Y52" s="17">
        <f t="shared" si="3"/>
        <v>92.148447826086951</v>
      </c>
      <c r="Z52" s="37">
        <f t="shared" si="30"/>
        <v>-373718.97000000003</v>
      </c>
      <c r="AA52" s="17">
        <f t="shared" si="5"/>
        <v>36.188451532662953</v>
      </c>
      <c r="AB52" s="17">
        <f t="shared" si="6"/>
        <v>91.140320625534102</v>
      </c>
      <c r="AC52" s="37"/>
    </row>
    <row r="53" spans="1:29" s="15" customFormat="1" ht="36.75" hidden="1" customHeight="1" x14ac:dyDescent="0.3">
      <c r="A53" s="14"/>
      <c r="B53" s="58" t="s">
        <v>7</v>
      </c>
      <c r="C53" s="58"/>
      <c r="D53" s="58"/>
      <c r="E53" s="58"/>
      <c r="F53" s="58"/>
      <c r="G53" s="58"/>
      <c r="H53" s="58"/>
      <c r="I53" s="58"/>
      <c r="J53" s="17">
        <v>0</v>
      </c>
      <c r="K53" s="17">
        <v>617535.5</v>
      </c>
      <c r="L53" s="17">
        <f t="shared" si="31"/>
        <v>617535.5</v>
      </c>
      <c r="M53" s="17">
        <v>455047.67999999999</v>
      </c>
      <c r="N53" s="17">
        <f>M53</f>
        <v>455047.67999999999</v>
      </c>
      <c r="O53" s="17">
        <v>0</v>
      </c>
      <c r="P53" s="17">
        <v>0</v>
      </c>
      <c r="Q53" s="17">
        <v>0</v>
      </c>
      <c r="R53" s="17">
        <v>-383475.67</v>
      </c>
      <c r="S53" s="17">
        <v>-38015.31</v>
      </c>
      <c r="T53" s="17">
        <v>815542.58</v>
      </c>
      <c r="U53" s="17">
        <f t="shared" si="8"/>
        <v>345460.36</v>
      </c>
      <c r="V53" s="17">
        <f t="shared" si="9"/>
        <v>815542.58</v>
      </c>
      <c r="W53" s="17">
        <v>0</v>
      </c>
      <c r="X53" s="17">
        <f t="shared" si="29"/>
        <v>815542.58</v>
      </c>
      <c r="Y53" s="17">
        <v>0</v>
      </c>
      <c r="Z53" s="17">
        <f t="shared" si="30"/>
        <v>360494.89999999997</v>
      </c>
      <c r="AA53" s="17">
        <f t="shared" si="5"/>
        <v>179.2213466509707</v>
      </c>
      <c r="AB53" s="17">
        <f t="shared" si="6"/>
        <v>73.687695687130542</v>
      </c>
      <c r="AC53" s="17"/>
    </row>
    <row r="54" spans="1:29" s="15" customFormat="1" ht="36.75" customHeight="1" x14ac:dyDescent="0.3">
      <c r="A54" s="14"/>
      <c r="B54" s="58" t="s">
        <v>1</v>
      </c>
      <c r="C54" s="58"/>
      <c r="D54" s="58"/>
      <c r="E54" s="58"/>
      <c r="F54" s="58"/>
      <c r="G54" s="58"/>
      <c r="H54" s="58"/>
      <c r="I54" s="58"/>
      <c r="J54" s="17">
        <f>J55+J56+J57+J58+J59+J60+J61</f>
        <v>1335999177.9199998</v>
      </c>
      <c r="K54" s="17">
        <f t="shared" ref="K54:T54" si="33">K55+K56+K57+K58+K59+K60+K61</f>
        <v>1331830182.6599998</v>
      </c>
      <c r="L54" s="17">
        <f t="shared" ref="L54" si="34">L55+L56+L57+L58+L59+L60+L61</f>
        <v>1331830182.6599998</v>
      </c>
      <c r="M54" s="17">
        <f t="shared" si="33"/>
        <v>975824435.1400001</v>
      </c>
      <c r="N54" s="17">
        <f t="shared" ref="N54" si="35">N55+N56+N57+N58+N59+N60+N61</f>
        <v>975824435.1400001</v>
      </c>
      <c r="O54" s="17">
        <f t="shared" si="33"/>
        <v>1428871757.3199999</v>
      </c>
      <c r="P54" s="17">
        <f t="shared" si="33"/>
        <v>1575145822.8099999</v>
      </c>
      <c r="Q54" s="17">
        <f t="shared" si="33"/>
        <v>1313183907.5699999</v>
      </c>
      <c r="R54" s="17">
        <f t="shared" ref="R54" si="36">R55+R56+R57+R58+R59+R60+R61</f>
        <v>25009906.289999999</v>
      </c>
      <c r="S54" s="17">
        <f t="shared" si="33"/>
        <v>24479684.450000003</v>
      </c>
      <c r="T54" s="17">
        <f t="shared" si="33"/>
        <v>1316222069.1100001</v>
      </c>
      <c r="U54" s="17">
        <f t="shared" si="8"/>
        <v>-530221.83999999613</v>
      </c>
      <c r="V54" s="17">
        <f t="shared" si="9"/>
        <v>-258923753.69999981</v>
      </c>
      <c r="W54" s="17">
        <f t="shared" si="10"/>
        <v>83.56191852522646</v>
      </c>
      <c r="X54" s="17">
        <f t="shared" si="29"/>
        <v>3038161.5400002003</v>
      </c>
      <c r="Y54" s="17">
        <f t="shared" si="3"/>
        <v>100.23135841998112</v>
      </c>
      <c r="Z54" s="17">
        <f t="shared" si="30"/>
        <v>340397633.97000003</v>
      </c>
      <c r="AA54" s="17">
        <f t="shared" si="5"/>
        <v>134.88308159870618</v>
      </c>
      <c r="AB54" s="17">
        <f t="shared" si="6"/>
        <v>73.269433884658881</v>
      </c>
      <c r="AC54" s="31"/>
    </row>
    <row r="55" spans="1:29" s="15" customFormat="1" ht="54.75" customHeight="1" x14ac:dyDescent="0.3">
      <c r="A55" s="14"/>
      <c r="B55" s="58" t="s">
        <v>6</v>
      </c>
      <c r="C55" s="58"/>
      <c r="D55" s="58"/>
      <c r="E55" s="58"/>
      <c r="F55" s="58"/>
      <c r="G55" s="58"/>
      <c r="H55" s="58"/>
      <c r="I55" s="58"/>
      <c r="J55" s="17">
        <v>95330000</v>
      </c>
      <c r="K55" s="17">
        <v>95330000</v>
      </c>
      <c r="L55" s="17">
        <f t="shared" ref="L55:L61" si="37">K55</f>
        <v>95330000</v>
      </c>
      <c r="M55" s="17">
        <v>84203899</v>
      </c>
      <c r="N55" s="17">
        <f>M55</f>
        <v>84203899</v>
      </c>
      <c r="O55" s="17">
        <v>402978000</v>
      </c>
      <c r="P55" s="17">
        <v>402978000</v>
      </c>
      <c r="Q55" s="17">
        <v>335814990</v>
      </c>
      <c r="R55" s="17">
        <v>12808109</v>
      </c>
      <c r="S55" s="17">
        <v>0</v>
      </c>
      <c r="T55" s="17">
        <v>358896000</v>
      </c>
      <c r="U55" s="17">
        <f t="shared" si="8"/>
        <v>-12808109</v>
      </c>
      <c r="V55" s="17">
        <f t="shared" si="9"/>
        <v>-44082000</v>
      </c>
      <c r="W55" s="17">
        <f t="shared" si="10"/>
        <v>89.060941292080457</v>
      </c>
      <c r="X55" s="17">
        <f t="shared" si="29"/>
        <v>23081010</v>
      </c>
      <c r="Y55" s="17">
        <f t="shared" si="3"/>
        <v>106.87313273299681</v>
      </c>
      <c r="Z55" s="17">
        <f t="shared" si="30"/>
        <v>274692101</v>
      </c>
      <c r="AA55" s="17">
        <f t="shared" si="5"/>
        <v>426.2225434477802</v>
      </c>
      <c r="AB55" s="17">
        <f t="shared" si="6"/>
        <v>88.32885660337773</v>
      </c>
      <c r="AC55" s="31"/>
    </row>
    <row r="56" spans="1:29" s="15" customFormat="1" ht="55.5" customHeight="1" x14ac:dyDescent="0.3">
      <c r="A56" s="14"/>
      <c r="B56" s="58" t="s">
        <v>5</v>
      </c>
      <c r="C56" s="58"/>
      <c r="D56" s="58"/>
      <c r="E56" s="58"/>
      <c r="F56" s="58"/>
      <c r="G56" s="58"/>
      <c r="H56" s="58"/>
      <c r="I56" s="58"/>
      <c r="J56" s="17">
        <v>507024933.72000003</v>
      </c>
      <c r="K56" s="17">
        <v>501262575.60000002</v>
      </c>
      <c r="L56" s="17">
        <f t="shared" si="37"/>
        <v>501262575.60000002</v>
      </c>
      <c r="M56" s="17">
        <v>290145636.56</v>
      </c>
      <c r="N56" s="17">
        <f t="shared" ref="N56:N61" si="38">M56</f>
        <v>290145636.56</v>
      </c>
      <c r="O56" s="17">
        <v>214944766.22</v>
      </c>
      <c r="P56" s="17">
        <v>234952950.38</v>
      </c>
      <c r="Q56" s="17">
        <v>175416373.84</v>
      </c>
      <c r="R56" s="17">
        <v>1539868.02</v>
      </c>
      <c r="S56" s="17">
        <v>1920856.78</v>
      </c>
      <c r="T56" s="17">
        <v>126740520.41</v>
      </c>
      <c r="U56" s="17">
        <f t="shared" si="8"/>
        <v>380988.76</v>
      </c>
      <c r="V56" s="17">
        <f t="shared" si="9"/>
        <v>-108212429.97</v>
      </c>
      <c r="W56" s="17">
        <f t="shared" si="10"/>
        <v>53.942936321938859</v>
      </c>
      <c r="X56" s="17">
        <f t="shared" si="29"/>
        <v>-48675853.430000007</v>
      </c>
      <c r="Y56" s="17">
        <f t="shared" si="3"/>
        <v>72.251248635205513</v>
      </c>
      <c r="Z56" s="17">
        <f t="shared" si="30"/>
        <v>-163405116.15000001</v>
      </c>
      <c r="AA56" s="17">
        <f t="shared" si="5"/>
        <v>43.681690999268561</v>
      </c>
      <c r="AB56" s="17">
        <f t="shared" si="6"/>
        <v>57.882964075804423</v>
      </c>
      <c r="AC56" s="31"/>
    </row>
    <row r="57" spans="1:29" s="15" customFormat="1" ht="55.5" customHeight="1" x14ac:dyDescent="0.3">
      <c r="A57" s="14"/>
      <c r="B57" s="58" t="s">
        <v>4</v>
      </c>
      <c r="C57" s="58"/>
      <c r="D57" s="58"/>
      <c r="E57" s="58"/>
      <c r="F57" s="58"/>
      <c r="G57" s="58"/>
      <c r="H57" s="58"/>
      <c r="I57" s="58"/>
      <c r="J57" s="17">
        <v>730713803.88</v>
      </c>
      <c r="K57" s="17">
        <v>730599957.25</v>
      </c>
      <c r="L57" s="17">
        <f t="shared" si="37"/>
        <v>730599957.25</v>
      </c>
      <c r="M57" s="17">
        <v>606606654.08000004</v>
      </c>
      <c r="N57" s="17">
        <f t="shared" si="38"/>
        <v>606606654.08000004</v>
      </c>
      <c r="O57" s="17">
        <v>798683747.77999997</v>
      </c>
      <c r="P57" s="17">
        <v>923454445.48000002</v>
      </c>
      <c r="Q57" s="17">
        <v>795394074.00999999</v>
      </c>
      <c r="R57" s="17">
        <v>10265816.289999999</v>
      </c>
      <c r="S57" s="17">
        <v>20264968.530000001</v>
      </c>
      <c r="T57" s="17">
        <v>826000063.77999997</v>
      </c>
      <c r="U57" s="17">
        <f t="shared" si="8"/>
        <v>9999152.2400000021</v>
      </c>
      <c r="V57" s="17">
        <f t="shared" si="9"/>
        <v>-97454381.700000048</v>
      </c>
      <c r="W57" s="17">
        <f t="shared" si="10"/>
        <v>89.446758074856149</v>
      </c>
      <c r="X57" s="17">
        <f t="shared" si="29"/>
        <v>30605989.769999981</v>
      </c>
      <c r="Y57" s="17">
        <f t="shared" si="3"/>
        <v>103.84790266486385</v>
      </c>
      <c r="Z57" s="17">
        <f t="shared" si="30"/>
        <v>219393409.69999993</v>
      </c>
      <c r="AA57" s="17">
        <f t="shared" si="5"/>
        <v>136.16732659036509</v>
      </c>
      <c r="AB57" s="17">
        <f t="shared" si="6"/>
        <v>83.028564135602409</v>
      </c>
      <c r="AC57" s="31"/>
    </row>
    <row r="58" spans="1:29" s="15" customFormat="1" ht="37.5" customHeight="1" x14ac:dyDescent="0.3">
      <c r="A58" s="14"/>
      <c r="B58" s="58" t="s">
        <v>3</v>
      </c>
      <c r="C58" s="58"/>
      <c r="D58" s="58"/>
      <c r="E58" s="58"/>
      <c r="F58" s="58"/>
      <c r="G58" s="58"/>
      <c r="H58" s="58"/>
      <c r="I58" s="58"/>
      <c r="J58" s="17">
        <v>8614225.75</v>
      </c>
      <c r="K58" s="17">
        <v>8528770.2200000007</v>
      </c>
      <c r="L58" s="17">
        <f t="shared" si="37"/>
        <v>8528770.2200000007</v>
      </c>
      <c r="M58" s="17">
        <v>1070209.05</v>
      </c>
      <c r="N58" s="17">
        <f t="shared" si="38"/>
        <v>1070209.05</v>
      </c>
      <c r="O58" s="17">
        <v>1054910</v>
      </c>
      <c r="P58" s="17">
        <v>12883515.119999999</v>
      </c>
      <c r="Q58" s="17">
        <v>5804081.8899999997</v>
      </c>
      <c r="R58" s="17">
        <v>2846.65</v>
      </c>
      <c r="S58" s="17">
        <v>2190354.39</v>
      </c>
      <c r="T58" s="17">
        <v>5272594.26</v>
      </c>
      <c r="U58" s="17">
        <f t="shared" si="8"/>
        <v>2187507.7400000002</v>
      </c>
      <c r="V58" s="17">
        <f t="shared" si="9"/>
        <v>-7610920.8599999994</v>
      </c>
      <c r="W58" s="17">
        <f t="shared" si="10"/>
        <v>40.92512183895353</v>
      </c>
      <c r="X58" s="17">
        <f t="shared" si="29"/>
        <v>-531487.62999999989</v>
      </c>
      <c r="Y58" s="17">
        <f t="shared" si="3"/>
        <v>90.84286472739619</v>
      </c>
      <c r="Z58" s="17">
        <f t="shared" si="30"/>
        <v>4202385.21</v>
      </c>
      <c r="AA58" s="17">
        <f t="shared" si="5"/>
        <v>492.66956395108036</v>
      </c>
      <c r="AB58" s="17">
        <f t="shared" si="6"/>
        <v>12.548222339140471</v>
      </c>
      <c r="AC58" s="31"/>
    </row>
    <row r="59" spans="1:29" s="15" customFormat="1" ht="39" customHeight="1" x14ac:dyDescent="0.3">
      <c r="A59" s="14"/>
      <c r="B59" s="58" t="s">
        <v>2</v>
      </c>
      <c r="C59" s="58"/>
      <c r="D59" s="58"/>
      <c r="E59" s="58"/>
      <c r="F59" s="58"/>
      <c r="G59" s="58"/>
      <c r="H59" s="58"/>
      <c r="I59" s="58"/>
      <c r="J59" s="17">
        <v>1811024.34</v>
      </c>
      <c r="K59" s="17">
        <v>3581765.36</v>
      </c>
      <c r="L59" s="17">
        <f t="shared" si="37"/>
        <v>3581765.36</v>
      </c>
      <c r="M59" s="17">
        <v>1267888.08</v>
      </c>
      <c r="N59" s="17">
        <f t="shared" si="38"/>
        <v>1267888.08</v>
      </c>
      <c r="O59" s="17">
        <v>11210333.32</v>
      </c>
      <c r="P59" s="17">
        <v>4834508.55</v>
      </c>
      <c r="Q59" s="17">
        <v>4711984.55</v>
      </c>
      <c r="R59" s="17">
        <v>399199.42</v>
      </c>
      <c r="S59" s="17">
        <v>135884</v>
      </c>
      <c r="T59" s="17">
        <v>4718841.97</v>
      </c>
      <c r="U59" s="17">
        <f t="shared" si="8"/>
        <v>-263315.42</v>
      </c>
      <c r="V59" s="17">
        <f t="shared" si="9"/>
        <v>-115666.58000000007</v>
      </c>
      <c r="W59" s="17">
        <f t="shared" si="10"/>
        <v>97.607480081920627</v>
      </c>
      <c r="X59" s="17">
        <f t="shared" si="29"/>
        <v>6857.4199999999255</v>
      </c>
      <c r="Y59" s="17">
        <f t="shared" si="3"/>
        <v>100.14553146189751</v>
      </c>
      <c r="Z59" s="17">
        <f t="shared" si="30"/>
        <v>3450953.8899999997</v>
      </c>
      <c r="AA59" s="17">
        <f t="shared" si="5"/>
        <v>372.18127092101059</v>
      </c>
      <c r="AB59" s="17">
        <f t="shared" si="6"/>
        <v>35.398412586133226</v>
      </c>
      <c r="AC59" s="31"/>
    </row>
    <row r="60" spans="1:29" s="15" customFormat="1" ht="150.75" customHeight="1" x14ac:dyDescent="0.3">
      <c r="A60" s="14"/>
      <c r="B60" s="29"/>
      <c r="C60" s="29"/>
      <c r="D60" s="29"/>
      <c r="E60" s="29"/>
      <c r="F60" s="29"/>
      <c r="G60" s="29"/>
      <c r="H60" s="29"/>
      <c r="I60" s="29" t="s">
        <v>52</v>
      </c>
      <c r="J60" s="17">
        <v>0</v>
      </c>
      <c r="K60" s="17">
        <v>21924</v>
      </c>
      <c r="L60" s="17">
        <f t="shared" si="37"/>
        <v>21924</v>
      </c>
      <c r="M60" s="17">
        <v>21924</v>
      </c>
      <c r="N60" s="17">
        <f t="shared" si="38"/>
        <v>21924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f t="shared" si="8"/>
        <v>0</v>
      </c>
      <c r="V60" s="17">
        <f t="shared" si="9"/>
        <v>0</v>
      </c>
      <c r="W60" s="17">
        <v>0</v>
      </c>
      <c r="X60" s="17">
        <f t="shared" si="29"/>
        <v>0</v>
      </c>
      <c r="Y60" s="17">
        <v>0</v>
      </c>
      <c r="Z60" s="17">
        <f t="shared" si="30"/>
        <v>-21924</v>
      </c>
      <c r="AA60" s="17">
        <f t="shared" si="5"/>
        <v>0</v>
      </c>
      <c r="AB60" s="17">
        <f t="shared" si="6"/>
        <v>100</v>
      </c>
      <c r="AC60" s="31"/>
    </row>
    <row r="61" spans="1:29" s="15" customFormat="1" ht="99.75" customHeight="1" x14ac:dyDescent="0.3">
      <c r="A61" s="14"/>
      <c r="B61" s="58" t="s">
        <v>0</v>
      </c>
      <c r="C61" s="58"/>
      <c r="D61" s="58"/>
      <c r="E61" s="58"/>
      <c r="F61" s="58"/>
      <c r="G61" s="58"/>
      <c r="H61" s="58"/>
      <c r="I61" s="58"/>
      <c r="J61" s="17">
        <v>-7494809.7699999996</v>
      </c>
      <c r="K61" s="17">
        <v>-7494809.7699999996</v>
      </c>
      <c r="L61" s="17">
        <f t="shared" si="37"/>
        <v>-7494809.7699999996</v>
      </c>
      <c r="M61" s="17">
        <v>-7491775.6299999999</v>
      </c>
      <c r="N61" s="17">
        <f t="shared" si="38"/>
        <v>-7491775.6299999999</v>
      </c>
      <c r="O61" s="17">
        <v>0</v>
      </c>
      <c r="P61" s="17">
        <v>-3957596.72</v>
      </c>
      <c r="Q61" s="17">
        <v>-3957596.72</v>
      </c>
      <c r="R61" s="17">
        <v>-5933.09</v>
      </c>
      <c r="S61" s="17">
        <v>-32379.25</v>
      </c>
      <c r="T61" s="17">
        <v>-5405951.3099999996</v>
      </c>
      <c r="U61" s="17">
        <f t="shared" si="8"/>
        <v>-26446.16</v>
      </c>
      <c r="V61" s="17">
        <f t="shared" si="9"/>
        <v>-1448354.5899999994</v>
      </c>
      <c r="W61" s="17">
        <f t="shared" si="10"/>
        <v>136.59682106265743</v>
      </c>
      <c r="X61" s="17">
        <f t="shared" si="29"/>
        <v>-1448354.5899999994</v>
      </c>
      <c r="Y61" s="17">
        <f t="shared" si="3"/>
        <v>136.59682106265743</v>
      </c>
      <c r="Z61" s="17">
        <f t="shared" si="30"/>
        <v>2085824.3200000003</v>
      </c>
      <c r="AA61" s="17">
        <f t="shared" si="5"/>
        <v>72.158478536816503</v>
      </c>
      <c r="AB61" s="17">
        <f t="shared" si="6"/>
        <v>99.959516784373307</v>
      </c>
      <c r="AC61" s="31"/>
    </row>
    <row r="62" spans="1:29" s="5" customFormat="1" ht="18.75" x14ac:dyDescent="0.3">
      <c r="A62" s="9"/>
      <c r="B62" s="13"/>
      <c r="C62" s="13"/>
      <c r="D62" s="13"/>
      <c r="E62" s="13"/>
      <c r="F62" s="13"/>
      <c r="G62" s="13"/>
      <c r="H62" s="13"/>
      <c r="I62" s="13"/>
      <c r="J62" s="18">
        <f t="shared" ref="J62:T62" si="39">J54+J7</f>
        <v>1792968907.5499997</v>
      </c>
      <c r="K62" s="18">
        <f t="shared" si="39"/>
        <v>1806460249.5699999</v>
      </c>
      <c r="L62" s="18">
        <f t="shared" si="39"/>
        <v>1699193719.2014999</v>
      </c>
      <c r="M62" s="18">
        <f t="shared" si="39"/>
        <v>1334124762.1400001</v>
      </c>
      <c r="N62" s="18">
        <f t="shared" ref="N62" si="40">N54+N7</f>
        <v>1251011295.3571007</v>
      </c>
      <c r="O62" s="18">
        <f t="shared" si="39"/>
        <v>1798212119.3199999</v>
      </c>
      <c r="P62" s="18">
        <f t="shared" si="39"/>
        <v>1910090570.6699998</v>
      </c>
      <c r="Q62" s="18">
        <f>Q54+Q7</f>
        <v>1588492364.74</v>
      </c>
      <c r="R62" s="18">
        <f t="shared" ref="R62" si="41">R54+R7</f>
        <v>36635649.880000003</v>
      </c>
      <c r="S62" s="18">
        <f t="shared" si="39"/>
        <v>33991132.329999998</v>
      </c>
      <c r="T62" s="18">
        <f t="shared" si="39"/>
        <v>1585876295.1900001</v>
      </c>
      <c r="U62" s="17">
        <f t="shared" si="8"/>
        <v>-2644517.5500000045</v>
      </c>
      <c r="V62" s="47">
        <f t="shared" si="9"/>
        <v>-324214275.47999978</v>
      </c>
      <c r="W62" s="17">
        <f t="shared" si="10"/>
        <v>83.02623548545786</v>
      </c>
      <c r="X62" s="48">
        <f t="shared" si="29"/>
        <v>-2616069.5499999523</v>
      </c>
      <c r="Y62" s="17">
        <f t="shared" si="3"/>
        <v>99.835311166230994</v>
      </c>
      <c r="Z62" s="18">
        <f t="shared" si="30"/>
        <v>334864999.83289933</v>
      </c>
      <c r="AA62" s="17">
        <f t="shared" si="5"/>
        <v>126.76754407219899</v>
      </c>
      <c r="AB62" s="17">
        <f t="shared" si="6"/>
        <v>73.623818239216831</v>
      </c>
      <c r="AC62" s="32"/>
    </row>
    <row r="63" spans="1:29" s="5" customFormat="1" ht="12.75" customHeight="1" x14ac:dyDescent="0.3">
      <c r="A63" s="4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46"/>
      <c r="W63" s="49"/>
      <c r="X63" s="46"/>
      <c r="Y63" s="10"/>
      <c r="Z63" s="10"/>
      <c r="AA63" s="10"/>
      <c r="AB63" s="10"/>
    </row>
    <row r="64" spans="1:29" s="5" customFormat="1" ht="87.75" customHeight="1" x14ac:dyDescent="0.3">
      <c r="I64" s="69" t="s">
        <v>87</v>
      </c>
      <c r="J64" s="69"/>
      <c r="K64" s="69"/>
      <c r="L64" s="69"/>
      <c r="M64" s="69"/>
      <c r="N64" s="69"/>
      <c r="O64" s="70"/>
      <c r="P64" s="70"/>
      <c r="Q64" s="70"/>
      <c r="R64" s="70"/>
      <c r="S64" s="70"/>
      <c r="T64" s="70"/>
      <c r="U64" s="70"/>
      <c r="V64" s="70"/>
      <c r="W64" s="70"/>
      <c r="X64" s="71" t="s">
        <v>50</v>
      </c>
    </row>
    <row r="65" spans="12:13" s="5" customFormat="1" ht="18.75" x14ac:dyDescent="0.3"/>
    <row r="66" spans="12:13" s="5" customFormat="1" ht="18.75" x14ac:dyDescent="0.3">
      <c r="M66" s="39"/>
    </row>
    <row r="67" spans="12:13" x14ac:dyDescent="0.2">
      <c r="M67" s="34"/>
    </row>
    <row r="68" spans="12:13" x14ac:dyDescent="0.2">
      <c r="L68" s="34"/>
      <c r="M68" s="34"/>
    </row>
    <row r="69" spans="12:13" x14ac:dyDescent="0.2">
      <c r="M69" s="34"/>
    </row>
    <row r="72" spans="12:13" x14ac:dyDescent="0.2">
      <c r="M72" s="34"/>
    </row>
  </sheetData>
  <mergeCells count="42">
    <mergeCell ref="I64:N64"/>
    <mergeCell ref="B57:I57"/>
    <mergeCell ref="B58:I58"/>
    <mergeCell ref="B55:I55"/>
    <mergeCell ref="K4:K5"/>
    <mergeCell ref="M4:M5"/>
    <mergeCell ref="I4:I5"/>
    <mergeCell ref="L4:L5"/>
    <mergeCell ref="B54:I54"/>
    <mergeCell ref="B21:I21"/>
    <mergeCell ref="B23:I23"/>
    <mergeCell ref="B36:I36"/>
    <mergeCell ref="B39:I39"/>
    <mergeCell ref="B42:I42"/>
    <mergeCell ref="B53:I53"/>
    <mergeCell ref="B59:I59"/>
    <mergeCell ref="B61:I61"/>
    <mergeCell ref="B8:I8"/>
    <mergeCell ref="B9:I9"/>
    <mergeCell ref="B10:I10"/>
    <mergeCell ref="B11:I11"/>
    <mergeCell ref="B12:I12"/>
    <mergeCell ref="B13:I13"/>
    <mergeCell ref="B14:I14"/>
    <mergeCell ref="B31:I31"/>
    <mergeCell ref="B35:I35"/>
    <mergeCell ref="B37:I37"/>
    <mergeCell ref="B56:I56"/>
    <mergeCell ref="B38:I38"/>
    <mergeCell ref="B40:I40"/>
    <mergeCell ref="B41:I41"/>
    <mergeCell ref="AC4:AC5"/>
    <mergeCell ref="AB4:AB5"/>
    <mergeCell ref="B7:I7"/>
    <mergeCell ref="V4:W4"/>
    <mergeCell ref="Z4:AA4"/>
    <mergeCell ref="X4:Y4"/>
    <mergeCell ref="R4:T4"/>
    <mergeCell ref="J4:J5"/>
    <mergeCell ref="N4:N5"/>
    <mergeCell ref="O4:Q4"/>
    <mergeCell ref="U4:U5"/>
  </mergeCells>
  <pageMargins left="0.39370078740157483" right="0.39370078740157483" top="0.78740157480314965" bottom="0.39370078740157483" header="0.39370078740157483" footer="0.39370078740157483"/>
  <pageSetup paperSize="9" scale="58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доходов</vt:lpstr>
      <vt:lpstr>'План доходов'!Заголовки_для_печати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BLZAEM</cp:lastModifiedBy>
  <cp:lastPrinted>2020-10-30T16:12:00Z</cp:lastPrinted>
  <dcterms:created xsi:type="dcterms:W3CDTF">2018-12-30T09:36:16Z</dcterms:created>
  <dcterms:modified xsi:type="dcterms:W3CDTF">2020-11-02T04:56:25Z</dcterms:modified>
</cp:coreProperties>
</file>